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pivotTables/pivotTable10.xml" ContentType="application/vnd.openxmlformats-officedocument.spreadsheetml.pivotTable+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9.xml" ContentType="application/vnd.openxmlformats-officedocument.spreadsheetml.pivotTable+xml"/>
  <Override PartName="/xl/pivotTables/pivotTable8.xml" ContentType="application/vnd.openxmlformats-officedocument.spreadsheetml.pivotTable+xml"/>
  <Override PartName="/xl/pivotTables/pivotTable7.xml" ContentType="application/vnd.openxmlformats-officedocument.spreadsheetml.pivotTable+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harts/chart5.xml" ContentType="application/vnd.openxmlformats-officedocument.drawingml.chart+xml"/>
  <Override PartName="/xl/worksheets/sheet1.xml" ContentType="application/vnd.openxmlformats-officedocument.spreadsheetml.worksheet+xml"/>
  <Override PartName="/xl/charts/style4.xml" ContentType="application/vnd.ms-office.chartstyl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olors4.xml" ContentType="application/vnd.ms-office.chartcolorstyle+xml"/>
  <Override PartName="/xl/slicerCaches/slicerCache2.xml" ContentType="application/vnd.ms-excel.slicerCache+xml"/>
  <Override PartName="/xl/slicerCaches/slicerCache1.xml" ContentType="application/vnd.ms-excel.slicerCache+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licers/slicer1.xml" ContentType="application/vnd.ms-excel.slicer+xml"/>
  <Override PartName="/xl/drawings/drawing1.xml" ContentType="application/vnd.openxmlformats-officedocument.drawing+xml"/>
  <Override PartName="/xl/charts/style3.xml" ContentType="application/vnd.ms-office.chartstyle+xml"/>
  <Override PartName="/xl/charts/style2.xml" ContentType="application/vnd.ms-office.chartstyle+xml"/>
  <Override PartName="/xl/charts/colors3.xml" ContentType="application/vnd.ms-office.chartcolorstyle+xml"/>
  <Override PartName="/xl/charts/chart4.xml" ContentType="application/vnd.openxmlformats-officedocument.drawingml.chart+xml"/>
  <Override PartName="/xl/charts/colors2.xml" ContentType="application/vnd.ms-office.chartcolorstyle+xml"/>
  <Override PartName="/xl/charts/colors1.xml" ContentType="application/vnd.ms-office.chartcolorstyle+xml"/>
  <Override PartName="/xl/charts/chart2.xml" ContentType="application/vnd.openxmlformats-officedocument.drawingml.chart+xml"/>
  <Override PartName="/xl/charts/style1.xml" ContentType="application/vnd.ms-office.chartstyle+xml"/>
  <Override PartName="/xl/charts/chart1.xml" ContentType="application/vnd.openxmlformats-officedocument.drawingml.chart+xml"/>
  <Override PartName="/xl/charts/chart3.xml" ContentType="application/vnd.openxmlformats-officedocument.drawingml.chart+xml"/>
  <Override PartName="/xl/pivotCache/pivotCacheRecords4.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3.xml" ContentType="application/vnd.openxmlformats-officedocument.spreadsheetml.pivotCacheRecord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1.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5.xml" ContentType="application/vnd.openxmlformats-officedocument.spreadsheetml.pivotCacheRecords+xml"/>
  <Override PartName="/xl/queryTables/queryTable3.xml" ContentType="application/vnd.openxmlformats-officedocument.spreadsheetml.queryTable+xml"/>
  <Override PartName="/xl/tables/table8.xml" ContentType="application/vnd.openxmlformats-officedocument.spreadsheetml.table+xml"/>
  <Override PartName="/xl/queryTables/queryTable4.xml" ContentType="application/vnd.openxmlformats-officedocument.spreadsheetml.queryTable+xml"/>
  <Override PartName="/xl/tables/table7.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tables/table6.xml" ContentType="application/vnd.openxmlformats-officedocument.spreadsheetml.table+xml"/>
  <Override PartName="/xl/tables/table9.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xl/connections.xml" ContentType="application/vnd.openxmlformats-officedocument.spreadsheetml.connections+xml"/>
  <Override PartName="/xl/tables/table2.xml" ContentType="application/vnd.openxmlformats-officedocument.spreadsheetml.table+xml"/>
  <Override PartName="/xl/tables/table1.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ivotCache/pivotCacheDefinition5.xml" ContentType="application/vnd.openxmlformats-officedocument.spreadsheetml.pivotCacheDefinition+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P:\D03\Market Intelligence\Secure source\Trade\Trade Data Tools\Economic indicators dashboard\"/>
    </mc:Choice>
  </mc:AlternateContent>
  <bookViews>
    <workbookView xWindow="0" yWindow="0" windowWidth="16236" windowHeight="7056" tabRatio="805"/>
  </bookViews>
  <sheets>
    <sheet name="Dashboard" sheetId="4" r:id="rId1"/>
    <sheet name="Notes" sheetId="30" r:id="rId2"/>
    <sheet name="pivot-agrifood trade" sheetId="27" state="hidden" r:id="rId3"/>
    <sheet name="pivot-food manufacturing" sheetId="24" state="hidden" r:id="rId4"/>
    <sheet name="pivot-gdp" sheetId="9" state="hidden" r:id="rId5"/>
    <sheet name="pivot-employment" sheetId="14" state="hidden" r:id="rId6"/>
    <sheet name="pivot-FCR" sheetId="17" state="hidden" r:id="rId7"/>
    <sheet name="Data - Food Manufacturing" sheetId="22" state="hidden" r:id="rId8"/>
    <sheet name="Data-FCR" sheetId="16" state="hidden" r:id="rId9"/>
    <sheet name="Data-GDP" sheetId="32" state="hidden" r:id="rId10"/>
    <sheet name="Data-Employment" sheetId="33" state="hidden" r:id="rId11"/>
    <sheet name="Data-Agrifood Trade" sheetId="31" state="hidden" r:id="rId12"/>
  </sheets>
  <definedNames>
    <definedName name="ExternalData_1" localSheetId="7" hidden="1">'Data - Food Manufacturing'!$A$1:$D$650</definedName>
    <definedName name="ExternalData_1" localSheetId="11" hidden="1">'Data-Agrifood Trade'!$A$1:$E$231</definedName>
    <definedName name="ExternalData_1" localSheetId="10" hidden="1">'Data-Employment'!$A$1:$R$133</definedName>
    <definedName name="ExternalData_1" localSheetId="8" hidden="1">'Data-FCR'!$A$1:$D$485</definedName>
    <definedName name="ExternalData_1" localSheetId="9" hidden="1">'Data-GDP'!$A$1:$Q$67</definedName>
    <definedName name="Slicer_Grouping">#N/A</definedName>
    <definedName name="Slicer_Products">#N/A</definedName>
    <definedName name="Slicer_Sector">#N/A</definedName>
    <definedName name="Slicer_Sector1">#N/A</definedName>
    <definedName name="Slicer_Trade">#N/A</definedName>
    <definedName name="Slicer_Type_of_cash_receipts">#N/A</definedName>
  </definedNames>
  <calcPr calcId="162913"/>
  <pivotCaches>
    <pivotCache cacheId="0" r:id="rId13"/>
    <pivotCache cacheId="1" r:id="rId14"/>
    <pivotCache cacheId="2" r:id="rId15"/>
    <pivotCache cacheId="3" r:id="rId16"/>
    <pivotCache cacheId="4" r:id="rId17"/>
  </pivotCaches>
  <extLst>
    <ext xmlns:x14="http://schemas.microsoft.com/office/spreadsheetml/2009/9/main" uri="{BBE1A952-AA13-448e-AADC-164F8A28A991}">
      <x14:slicerCaches>
        <x14:slicerCache r:id="rId18"/>
        <x14:slicerCache r:id="rId19"/>
        <x14:slicerCache r:id="rId20"/>
        <x14:slicerCache r:id="rId21"/>
        <x14:slicerCache r:id="rId22"/>
        <x14:slicerCache r:id="rId23"/>
      </x14:slicerCaches>
    </ext>
    <ext xmlns:x14="http://schemas.microsoft.com/office/spreadsheetml/2009/9/main" uri="{79F54976-1DA5-4618-B147-4CDE4B953A38}">
      <x14:workbookPr/>
    </ext>
  </extLst>
</workbook>
</file>

<file path=xl/calcChain.xml><?xml version="1.0" encoding="utf-8"?>
<calcChain xmlns="http://schemas.openxmlformats.org/spreadsheetml/2006/main">
  <c r="J28" i="4" l="1"/>
  <c r="G53" i="4" l="1"/>
  <c r="E53" i="4"/>
  <c r="C53" i="4"/>
  <c r="B34" i="24" l="1"/>
  <c r="B30" i="17"/>
  <c r="B37" i="17" s="1"/>
  <c r="C24" i="17"/>
  <c r="B27" i="4"/>
  <c r="N27" i="4"/>
  <c r="E24" i="17"/>
  <c r="F27" i="4"/>
  <c r="D27" i="4"/>
  <c r="C21" i="9"/>
  <c r="C25" i="24"/>
  <c r="E25" i="24"/>
  <c r="C25" i="27"/>
  <c r="E25" i="27"/>
  <c r="B38" i="24" l="1"/>
  <c r="B37" i="24"/>
  <c r="B39" i="24"/>
  <c r="B25" i="27"/>
  <c r="C27" i="27"/>
  <c r="E27" i="27" s="1"/>
  <c r="B54" i="4" s="1"/>
  <c r="C26" i="27"/>
  <c r="E26" i="27" s="1"/>
  <c r="D54" i="4" s="1"/>
  <c r="C28" i="24"/>
  <c r="E28" i="24" s="1"/>
  <c r="N28" i="4" s="1"/>
  <c r="C31" i="24"/>
  <c r="E31" i="24" s="1"/>
  <c r="C26" i="24"/>
  <c r="E26" i="24" s="1"/>
  <c r="C27" i="24"/>
  <c r="E27" i="24" s="1"/>
  <c r="K27" i="4" s="1"/>
  <c r="B25" i="24"/>
  <c r="B28" i="24" s="1"/>
  <c r="D28" i="24" s="1"/>
  <c r="C29" i="24"/>
  <c r="E29" i="24" s="1"/>
  <c r="L27" i="4" s="1"/>
  <c r="C30" i="24"/>
  <c r="E30" i="24" s="1"/>
  <c r="M27" i="4" s="1"/>
  <c r="C24" i="9"/>
  <c r="E24" i="9" s="1"/>
  <c r="C23" i="9"/>
  <c r="E23" i="9" s="1"/>
  <c r="D5" i="4" s="1"/>
  <c r="C22" i="9"/>
  <c r="E22" i="9" s="1"/>
  <c r="B5" i="4" s="1"/>
  <c r="B21" i="9"/>
  <c r="C28" i="17"/>
  <c r="E28" i="17" s="1"/>
  <c r="D28" i="4" s="1"/>
  <c r="B24" i="17"/>
  <c r="B25" i="17" s="1"/>
  <c r="D25" i="17" s="1"/>
  <c r="C27" i="17"/>
  <c r="E27" i="17" s="1"/>
  <c r="F28" i="4" s="1"/>
  <c r="C26" i="17"/>
  <c r="E26" i="17" s="1"/>
  <c r="C25" i="17"/>
  <c r="E25" i="17" s="1"/>
  <c r="B28" i="4" s="1"/>
  <c r="B28" i="17"/>
  <c r="D28" i="17" s="1"/>
  <c r="B27" i="17"/>
  <c r="D27" i="17" s="1"/>
  <c r="B41" i="17"/>
  <c r="B43" i="17"/>
  <c r="B40" i="17"/>
  <c r="B35" i="17"/>
  <c r="B45" i="17"/>
  <c r="B44" i="17"/>
  <c r="B42" i="17"/>
  <c r="B34" i="17"/>
  <c r="B33" i="17"/>
  <c r="B36" i="17"/>
  <c r="B46" i="24"/>
  <c r="B47" i="24"/>
  <c r="B39" i="17"/>
  <c r="B38" i="17"/>
  <c r="B27" i="27"/>
  <c r="D27" i="27" s="1"/>
  <c r="B26" i="27"/>
  <c r="D26" i="27" s="1"/>
  <c r="B30" i="24"/>
  <c r="D30" i="24" s="1"/>
  <c r="B29" i="24"/>
  <c r="D29" i="24" s="1"/>
  <c r="B27" i="24"/>
  <c r="D27" i="24" s="1"/>
  <c r="B26" i="24"/>
  <c r="D26" i="24" s="1"/>
  <c r="B40" i="24"/>
  <c r="B42" i="24"/>
  <c r="B44" i="24"/>
  <c r="B41" i="24"/>
  <c r="B45" i="24"/>
  <c r="B48" i="24"/>
  <c r="B49" i="24"/>
  <c r="B43" i="24"/>
  <c r="D25" i="27"/>
  <c r="D25" i="24"/>
  <c r="D24" i="17"/>
  <c r="F24" i="17" s="1"/>
  <c r="B26" i="17" l="1"/>
  <c r="D26" i="17" s="1"/>
  <c r="F26" i="17" s="1"/>
  <c r="J27" i="4"/>
  <c r="B31" i="24"/>
  <c r="D31" i="24" s="1"/>
  <c r="F31" i="24" s="1"/>
  <c r="C28" i="27"/>
  <c r="B24" i="9"/>
  <c r="D24" i="9" s="1"/>
  <c r="B23" i="9"/>
  <c r="D23" i="9" s="1"/>
  <c r="B22" i="9"/>
  <c r="D22" i="9" s="1"/>
  <c r="C33" i="17"/>
  <c r="C43" i="17"/>
  <c r="C27" i="4"/>
  <c r="G27" i="4"/>
  <c r="E27" i="4"/>
  <c r="C47" i="24"/>
  <c r="C40" i="24"/>
  <c r="F27" i="17"/>
  <c r="G28" i="4" s="1"/>
  <c r="F25" i="17"/>
  <c r="C28" i="4" s="1"/>
  <c r="F28" i="17"/>
  <c r="E28" i="4" s="1"/>
  <c r="B28" i="27"/>
  <c r="E28" i="27"/>
  <c r="F54" i="4" s="1"/>
  <c r="C39" i="24"/>
  <c r="C38" i="24"/>
  <c r="C43" i="24"/>
  <c r="P28" i="4" s="1"/>
  <c r="C49" i="24"/>
  <c r="C48" i="24"/>
  <c r="C45" i="24"/>
  <c r="C41" i="24"/>
  <c r="F25" i="24"/>
  <c r="O27" i="4" s="1"/>
  <c r="C44" i="24"/>
  <c r="C37" i="24"/>
  <c r="C46" i="24"/>
  <c r="C42" i="24"/>
  <c r="F25" i="27"/>
  <c r="F26" i="27"/>
  <c r="E54" i="4" s="1"/>
  <c r="F30" i="24"/>
  <c r="M28" i="4" s="1"/>
  <c r="F28" i="24"/>
  <c r="O28" i="4" s="1"/>
  <c r="F26" i="24"/>
  <c r="F29" i="24"/>
  <c r="L28" i="4" s="1"/>
  <c r="F27" i="24"/>
  <c r="K28" i="4" s="1"/>
  <c r="C45" i="17"/>
  <c r="C40" i="17"/>
  <c r="C42" i="17"/>
  <c r="C39" i="17"/>
  <c r="H28" i="4" s="1"/>
  <c r="C37" i="17"/>
  <c r="C36" i="17"/>
  <c r="C44" i="17"/>
  <c r="C41" i="17"/>
  <c r="C35" i="17"/>
  <c r="C38" i="17"/>
  <c r="C34" i="17"/>
  <c r="F27" i="27" l="1"/>
  <c r="C54" i="4" s="1"/>
  <c r="D28" i="27"/>
  <c r="F28" i="27" s="1"/>
  <c r="G54" i="4" s="1"/>
  <c r="B29" i="14"/>
  <c r="B26" i="9"/>
  <c r="J4" i="4"/>
  <c r="C24" i="14"/>
  <c r="L4" i="4"/>
  <c r="N4" i="4"/>
  <c r="B35" i="9" l="1"/>
  <c r="B33" i="9"/>
  <c r="B30" i="9"/>
  <c r="B41" i="9"/>
  <c r="B32" i="9"/>
  <c r="B40" i="9"/>
  <c r="B39" i="9"/>
  <c r="B37" i="9"/>
  <c r="B38" i="9"/>
  <c r="B34" i="9"/>
  <c r="B31" i="9"/>
  <c r="B36" i="9"/>
  <c r="B35" i="14"/>
  <c r="B34" i="14"/>
  <c r="B33" i="14"/>
  <c r="B37" i="14"/>
  <c r="B32" i="14"/>
  <c r="B36" i="14"/>
  <c r="B42" i="14"/>
  <c r="B40" i="14"/>
  <c r="B38" i="14"/>
  <c r="B39" i="14"/>
  <c r="B44" i="14"/>
  <c r="B43" i="14"/>
  <c r="B41" i="14"/>
  <c r="C26" i="14"/>
  <c r="L5" i="4" s="1"/>
  <c r="C27" i="14"/>
  <c r="N5" i="4" s="1"/>
  <c r="C25" i="14"/>
  <c r="J5" i="4" s="1"/>
  <c r="B24" i="14"/>
  <c r="E21" i="9"/>
  <c r="B29" i="9" l="1"/>
  <c r="C36" i="14"/>
  <c r="C35" i="14"/>
  <c r="C40" i="14"/>
  <c r="C38" i="14"/>
  <c r="P5" i="4" s="1"/>
  <c r="C33" i="14"/>
  <c r="C44" i="14"/>
  <c r="C32" i="14"/>
  <c r="C42" i="14"/>
  <c r="C37" i="14"/>
  <c r="C41" i="14"/>
  <c r="C34" i="14"/>
  <c r="C43" i="14"/>
  <c r="D24" i="14"/>
  <c r="B25" i="14"/>
  <c r="D25" i="14" s="1"/>
  <c r="K5" i="4" s="1"/>
  <c r="B26" i="14"/>
  <c r="D26" i="14" s="1"/>
  <c r="M5" i="4" s="1"/>
  <c r="B27" i="14"/>
  <c r="D27" i="14" s="1"/>
  <c r="O5" i="4" s="1"/>
  <c r="C39" i="14"/>
  <c r="D4" i="4"/>
  <c r="F4" i="4"/>
  <c r="B4" i="4"/>
  <c r="F5" i="4"/>
  <c r="D21" i="9"/>
  <c r="O4" i="4" l="1"/>
  <c r="M4" i="4"/>
  <c r="K4" i="4"/>
  <c r="F24" i="9"/>
  <c r="G5" i="4" s="1"/>
  <c r="F23" i="9"/>
  <c r="E5" i="4" s="1"/>
  <c r="F22" i="9"/>
  <c r="C5" i="4" s="1"/>
  <c r="F21" i="9"/>
  <c r="C34" i="9" l="1"/>
  <c r="C32" i="9"/>
  <c r="C37" i="9"/>
  <c r="C35" i="9"/>
  <c r="H5" i="4" s="1"/>
  <c r="C33" i="9"/>
  <c r="C38" i="9"/>
  <c r="C40" i="9"/>
  <c r="C36" i="9"/>
  <c r="E4" i="4"/>
  <c r="C4" i="4"/>
  <c r="G4" i="4"/>
  <c r="C41" i="9"/>
  <c r="C30" i="9"/>
  <c r="C29" i="9"/>
  <c r="C31" i="9"/>
  <c r="C39" i="9"/>
</calcChain>
</file>

<file path=xl/connections.xml><?xml version="1.0" encoding="utf-8"?>
<connections xmlns="http://schemas.openxmlformats.org/spreadsheetml/2006/main">
  <connection id="1" keepAlive="1" name="Query - StatCan_Employment" description="Connection to the 'StatCan_Employment' query in the workbook." type="5" refreshedVersion="6" background="1" saveData="1">
    <dbPr connection="Provider=Microsoft.Mashup.OleDb.1;Data Source=$Workbook$;Location=StatCan_Employment;Extended Properties=&quot;&quot;" command="SELECT * FROM [StatCan_Employment]"/>
  </connection>
  <connection id="2" keepAlive="1" name="Query - StatCan_FCR" description="Connection to the 'StatCan_FCR' query in the workbook." type="5" refreshedVersion="6" background="1" saveData="1">
    <dbPr connection="Provider=Microsoft.Mashup.OleDb.1;Data Source=$Workbook$;Location=StatCan_FCR;Extended Properties=&quot;&quot;" command="SELECT * FROM [StatCan_FCR]"/>
  </connection>
  <connection id="3" keepAlive="1" name="Query - StatCan_Food_manufacturing" description="Connection to the 'StatCan_Food_manufacturing' query in the workbook." type="5" refreshedVersion="6" background="1" saveData="1">
    <dbPr connection="Provider=Microsoft.Mashup.OleDb.1;Data Source=$Workbook$;Location=StatCan_Food_manufacturing;Extended Properties=&quot;&quot;" command="SELECT * FROM [StatCan_Food_manufacturing]"/>
  </connection>
  <connection id="4" keepAlive="1" name="Query - StatCan_GDP" description="Connection to the 'StatCan_GDP' query in the workbook." type="5" refreshedVersion="6" background="1" saveData="1">
    <dbPr connection="Provider=Microsoft.Mashup.OleDb.1;Data Source=$Workbook$;Location=StatCan_GDP;Extended Properties=&quot;&quot;" command="SELECT * FROM [StatCan_GDP]"/>
  </connection>
  <connection id="5" keepAlive="1" name="Query - TDO MB AgriFood Trades" description="Connection to the 'TDO MB AgriFood Trades' query in the workbook." type="5" refreshedVersion="6" background="1" saveData="1">
    <dbPr connection="Provider=Microsoft.Mashup.OleDb.1;Data Source=$Workbook$;Location=TDO MB AgriFood Trades;Extended Properties=&quot;&quot;" command="SELECT * FROM [TDO MB AgriFood Trades]"/>
  </connection>
</connections>
</file>

<file path=xl/sharedStrings.xml><?xml version="1.0" encoding="utf-8"?>
<sst xmlns="http://schemas.openxmlformats.org/spreadsheetml/2006/main" count="3758" uniqueCount="149">
  <si>
    <t>Manitoba</t>
  </si>
  <si>
    <t>Category</t>
  </si>
  <si>
    <t>Year</t>
  </si>
  <si>
    <t>Crop production</t>
  </si>
  <si>
    <t>Animal production and aquaculture</t>
  </si>
  <si>
    <t>Support activities for crop and animal production</t>
  </si>
  <si>
    <t>Food manufacturing</t>
  </si>
  <si>
    <t>Beverage and tobacco product manufacturing</t>
  </si>
  <si>
    <t>Canada (Average)</t>
  </si>
  <si>
    <t>Nunavut</t>
  </si>
  <si>
    <t>Northwest Territories</t>
  </si>
  <si>
    <t>Yukon</t>
  </si>
  <si>
    <t>British Columbia</t>
  </si>
  <si>
    <t>Alberta</t>
  </si>
  <si>
    <t>Saskatchewan</t>
  </si>
  <si>
    <t>Ontario</t>
  </si>
  <si>
    <t>Quebec</t>
  </si>
  <si>
    <t>New Brunswick</t>
  </si>
  <si>
    <t>Nova Scotia</t>
  </si>
  <si>
    <t>Prince Edward Island</t>
  </si>
  <si>
    <t>Newfoundland and Labrador</t>
  </si>
  <si>
    <t>Row Labels</t>
  </si>
  <si>
    <t>Grand Total</t>
  </si>
  <si>
    <t>Column Labels</t>
  </si>
  <si>
    <t>Rank in Canada</t>
  </si>
  <si>
    <t>Sector</t>
  </si>
  <si>
    <t>Labour productivity is the ratio between real value added and hours worked. Real value added for each industry and each aggregate is constructed from a Fisher chain index.</t>
  </si>
  <si>
    <t>Industry</t>
  </si>
  <si>
    <t>Labour productivity</t>
  </si>
  <si>
    <t>Total number of jobs</t>
  </si>
  <si>
    <t xml:space="preserve">Manitoba </t>
  </si>
  <si>
    <t>Total direct payments</t>
  </si>
  <si>
    <t>Total livestock and livestock product receipts</t>
  </si>
  <si>
    <t>Total crop receipts</t>
  </si>
  <si>
    <t>Total farm cash receipts</t>
  </si>
  <si>
    <t>VALUE</t>
  </si>
  <si>
    <t>Type of cash receipts</t>
  </si>
  <si>
    <t>GEO</t>
  </si>
  <si>
    <t>Sum of VALUE</t>
  </si>
  <si>
    <t>Value</t>
  </si>
  <si>
    <t>Sum of Value</t>
  </si>
  <si>
    <t>Sales Revenue in 
Food Manufacturing</t>
  </si>
  <si>
    <t>Animal Food Manufacturing</t>
  </si>
  <si>
    <t xml:space="preserve">Dairy product manufacturing </t>
  </si>
  <si>
    <t>Grain and oilseed milling</t>
  </si>
  <si>
    <t xml:space="preserve">Meat product manufacturing </t>
  </si>
  <si>
    <t>Meat Product Manufacturing</t>
  </si>
  <si>
    <t>Grain and Oilseed Milling</t>
  </si>
  <si>
    <t>Animal food manufacturing</t>
  </si>
  <si>
    <t>Dairy product manufacturing</t>
  </si>
  <si>
    <t>Meat product manufacturing</t>
  </si>
  <si>
    <t>Other food manufacturing</t>
  </si>
  <si>
    <t>Grouping</t>
  </si>
  <si>
    <t xml:space="preserve">Animal food manufacturing </t>
  </si>
  <si>
    <t xml:space="preserve">Grain and oilseed milling </t>
  </si>
  <si>
    <t>Food manufacturing (Total)</t>
  </si>
  <si>
    <t xml:space="preserve">Dairy Product Manufacturing </t>
  </si>
  <si>
    <t>Trade in Natural Resources</t>
  </si>
  <si>
    <t>Exports</t>
  </si>
  <si>
    <t>Imports</t>
  </si>
  <si>
    <t>Products</t>
  </si>
  <si>
    <t>Oilseed and grain farming</t>
  </si>
  <si>
    <t>Greenhouse, nursery and floriculture production</t>
  </si>
  <si>
    <t>Other crop farming</t>
  </si>
  <si>
    <t>Cattle ranching and farming</t>
  </si>
  <si>
    <t>Hog and pig farming</t>
  </si>
  <si>
    <t>Poultry and egg production</t>
  </si>
  <si>
    <t>Sugar and confectionery product manufacturing</t>
  </si>
  <si>
    <t>Fruit and vegetable preserving and specialty food manufacturing</t>
  </si>
  <si>
    <t>Seafood product preparation and packaging</t>
  </si>
  <si>
    <t>Bakeries and tortilla manufacturing</t>
  </si>
  <si>
    <t>Beverage manufacturing</t>
  </si>
  <si>
    <t>Other Animal Production</t>
  </si>
  <si>
    <t>Primary Commodities</t>
  </si>
  <si>
    <t>Processed Products</t>
  </si>
  <si>
    <t>Domestic Exports</t>
  </si>
  <si>
    <t>Trade</t>
  </si>
  <si>
    <t>GDP</t>
  </si>
  <si>
    <t>Value (CAD)</t>
  </si>
  <si>
    <t>Trade Balance</t>
  </si>
  <si>
    <t>Trade Balance (CAD)</t>
  </si>
  <si>
    <t>Employment</t>
  </si>
  <si>
    <t>Statistics Canada, Table 36-10-0480-01</t>
  </si>
  <si>
    <t>Farm Cash Receipts</t>
  </si>
  <si>
    <t>Statistics Canada, Table 32-10-0045-01</t>
  </si>
  <si>
    <t>Statistics Canada, Table 16-10-0048-01</t>
  </si>
  <si>
    <t>Food Manufacturing</t>
  </si>
  <si>
    <t>Trade in Agri-food</t>
  </si>
  <si>
    <t>Trade Data Online</t>
  </si>
  <si>
    <t>Table</t>
  </si>
  <si>
    <t>Data Source</t>
  </si>
  <si>
    <t>Definitions</t>
  </si>
  <si>
    <t>Labour Productivity</t>
  </si>
  <si>
    <t>Farm cash receipts represent the cash income received from the sale of agricultural commodities as well as direct program payments made to support or subsidize the agriculture sector</t>
  </si>
  <si>
    <t>Sheep and goat farming</t>
  </si>
  <si>
    <t>Aquaculture</t>
  </si>
  <si>
    <t>Fishing</t>
  </si>
  <si>
    <t>Fruit and tree nut farming</t>
  </si>
  <si>
    <t>Vegetable and melon farming</t>
  </si>
  <si>
    <t>Manitoba GDP (millions)</t>
  </si>
  <si>
    <t>Manitoba GDP (billions)</t>
  </si>
  <si>
    <t>GDP in Agriculture (millions)</t>
  </si>
  <si>
    <t>Rank in Canada for year:</t>
  </si>
  <si>
    <t>Canada</t>
  </si>
  <si>
    <t>...</t>
  </si>
  <si>
    <t>Measure</t>
  </si>
  <si>
    <t>Total</t>
  </si>
  <si>
    <t>Max of Year available in the table</t>
  </si>
  <si>
    <t>GDP in Agriculture</t>
  </si>
  <si>
    <t>rank</t>
  </si>
  <si>
    <t>Province</t>
  </si>
  <si>
    <t>Manitoba Agriculture, Foresight and Analysis</t>
  </si>
  <si>
    <t>Jobs in Agriculture</t>
  </si>
  <si>
    <t>Manitoba Jobs</t>
  </si>
  <si>
    <t>Manitoba FCR</t>
  </si>
  <si>
    <t>Total FCR</t>
  </si>
  <si>
    <t>Manitoba Trade</t>
  </si>
  <si>
    <t>Number of jobs in units, Labour productivity in Chained (2012) dollars per hour</t>
  </si>
  <si>
    <t>Values are in CAD</t>
  </si>
  <si>
    <t>Values are in thousands CAD</t>
  </si>
  <si>
    <t>Values are in millions CAD</t>
  </si>
  <si>
    <t>in CAD</t>
  </si>
  <si>
    <t>in billions of CAD</t>
  </si>
  <si>
    <t>in thousands of CAD</t>
  </si>
  <si>
    <t>Agriculture</t>
  </si>
  <si>
    <t>Agriprocessing</t>
  </si>
  <si>
    <t>Agriculture and Agriprocessing</t>
  </si>
  <si>
    <t>in millions of CAD</t>
  </si>
  <si>
    <t>GDP in Agriprocessing</t>
  </si>
  <si>
    <t>GDP in Agriculture and Agriprocessing</t>
  </si>
  <si>
    <t>Employment in Agriculture</t>
  </si>
  <si>
    <t>Employment in Agriprocessing</t>
  </si>
  <si>
    <t>Employment in Agriculture and Agriprocessing</t>
  </si>
  <si>
    <t>Trade in Agriculture and Agriprocessing</t>
  </si>
  <si>
    <t>Sales Revenue in Farm Cash Receipts</t>
  </si>
  <si>
    <t>Trade Balance is the difference between the value of a country's exports and the value of a country's imports for a given period (trade balance = value of exports – value of imports.)</t>
  </si>
  <si>
    <t>Definition</t>
  </si>
  <si>
    <t>Statistics Canada, Table 36-10-0402-01</t>
  </si>
  <si>
    <t>Term</t>
  </si>
  <si>
    <t>By-products</t>
  </si>
  <si>
    <t>* Overall Sales includes Animal food manufacturing, Dairy product manufacturing, Grain &amp; Oilseed Milling, Meat product manufacturing and Other food manufacturing</t>
  </si>
  <si>
    <t>Note: gaps in chart indicates suppressed data.</t>
  </si>
  <si>
    <t>"Other food manufacturing" includes all food products not specified on the dashboard, such as sugar and confectionery products, fruit and vegetable preserving or seafood product preparation.</t>
  </si>
  <si>
    <t>Farm Cash Receipts in Crops</t>
  </si>
  <si>
    <t>Farm Cash Receipts in Livestock</t>
  </si>
  <si>
    <t>Total livestock receipts</t>
  </si>
  <si>
    <t>Oilseed and grain farming Total</t>
  </si>
  <si>
    <t>Cattle ranching and farming Total</t>
  </si>
  <si>
    <t>Hog and pig farming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</si>
</sst>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_-&quot;$&quot;* #,##0_-;\-&quot;$&quot;* #,##0_-;_-&quot;$&quot;* &quot;-&quot;??_-;_-@_-"/>
    <numFmt numFmtId="165" formatCode="[Color10]\▲0.0%;[Red]\▼\-0.0%"/>
    <numFmt numFmtId="166" formatCode="[Color10]\▲0%;[Red]\▼\-0%"/>
    <numFmt numFmtId="167"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20"/>
      <color theme="1"/>
      <name val="Calibri"/>
      <family val="2"/>
      <scheme val="minor"/>
    </font>
    <font>
      <sz val="11"/>
      <color rgb="FFC00000"/>
      <name val="Calibri"/>
      <family val="2"/>
      <scheme val="minor"/>
    </font>
    <font>
      <sz val="11"/>
      <color rgb="FF000000"/>
      <name val="Calibri"/>
      <family val="2"/>
      <scheme val="minor"/>
    </font>
    <font>
      <sz val="11"/>
      <color theme="1"/>
      <name val="Arial Narrow"/>
      <family val="2"/>
    </font>
    <font>
      <sz val="12"/>
      <color theme="1"/>
      <name val="Arial Narrow"/>
      <family val="2"/>
    </font>
    <font>
      <sz val="9"/>
      <color theme="1"/>
      <name val="Arial Narrow"/>
      <family val="2"/>
    </font>
    <font>
      <sz val="10"/>
      <color rgb="FF000000"/>
      <name val="Arial Narrow"/>
      <family val="2"/>
    </font>
    <font>
      <b/>
      <sz val="12"/>
      <color theme="1"/>
      <name val="Arial Narrow"/>
      <family val="2"/>
    </font>
    <font>
      <b/>
      <sz val="11"/>
      <color theme="1"/>
      <name val="Arial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tint="0.39997558519241921"/>
      </bottom>
      <diagonal/>
    </border>
    <border>
      <left style="mediumDashed">
        <color theme="9" tint="0.39997558519241921"/>
      </left>
      <right/>
      <top/>
      <bottom/>
      <diagonal/>
    </border>
    <border>
      <left style="mediumDashed">
        <color theme="8" tint="0.59999389629810485"/>
      </left>
      <right/>
      <top/>
      <bottom/>
      <diagonal/>
    </border>
    <border>
      <left style="mediumDashed">
        <color theme="7" tint="0.39997558519241921"/>
      </left>
      <right/>
      <top/>
      <bottom/>
      <diagonal/>
    </border>
    <border>
      <left style="mediumDashed">
        <color theme="2" tint="-0.249977111117893"/>
      </left>
      <right/>
      <top/>
      <bottom/>
      <diagonal/>
    </border>
    <border>
      <left style="mediumDashed">
        <color theme="5" tint="0.59999389629810485"/>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Dashed">
        <color theme="7" tint="0.39991454817346722"/>
      </left>
      <right style="mediumDashed">
        <color theme="7" tint="0.39991454817346722"/>
      </right>
      <top/>
      <bottom/>
      <diagonal/>
    </border>
    <border>
      <left/>
      <right style="mediumDashed">
        <color theme="7" tint="0.39994506668294322"/>
      </right>
      <top/>
      <bottom/>
      <diagonal/>
    </border>
    <border>
      <left/>
      <right style="mediumDashed">
        <color theme="7" tint="0.39991454817346722"/>
      </right>
      <top/>
      <bottom/>
      <diagonal/>
    </border>
    <border>
      <left/>
      <right style="mediumDashed">
        <color theme="9" tint="0.39994506668294322"/>
      </right>
      <top/>
      <bottom/>
      <diagonal/>
    </border>
  </borders>
  <cellStyleXfs count="4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0" fillId="0" borderId="0" xfId="0" pivotButton="1"/>
    <xf numFmtId="0" fontId="0" fillId="0" borderId="0" xfId="0" applyAlignment="1">
      <alignment horizontal="left"/>
    </xf>
    <xf numFmtId="0" fontId="0" fillId="0" borderId="0" xfId="0" applyNumberFormat="1"/>
    <xf numFmtId="0" fontId="16" fillId="0" borderId="0" xfId="0" applyFont="1"/>
    <xf numFmtId="0" fontId="16" fillId="33" borderId="0" xfId="0" applyFont="1" applyFill="1"/>
    <xf numFmtId="10" fontId="0" fillId="0" borderId="0" xfId="0" applyNumberFormat="1"/>
    <xf numFmtId="0" fontId="16" fillId="0" borderId="0" xfId="0" applyFont="1" applyAlignment="1">
      <alignment horizontal="left"/>
    </xf>
    <xf numFmtId="2" fontId="0" fillId="0" borderId="0" xfId="0" applyNumberFormat="1"/>
    <xf numFmtId="0" fontId="16" fillId="0" borderId="0" xfId="0" applyFont="1" applyAlignment="1">
      <alignment horizontal="right"/>
    </xf>
    <xf numFmtId="0" fontId="20" fillId="0" borderId="0" xfId="0" applyFont="1"/>
    <xf numFmtId="0" fontId="16" fillId="0" borderId="0" xfId="0" applyFont="1" applyFill="1"/>
    <xf numFmtId="0" fontId="16" fillId="0" borderId="16" xfId="0" applyFont="1" applyBorder="1"/>
    <xf numFmtId="0" fontId="0" fillId="0" borderId="17" xfId="0" applyNumberFormat="1" applyBorder="1"/>
    <xf numFmtId="0" fontId="0" fillId="0" borderId="18" xfId="0" applyBorder="1"/>
    <xf numFmtId="0" fontId="0" fillId="0" borderId="19" xfId="0" applyNumberFormat="1" applyBorder="1"/>
    <xf numFmtId="0" fontId="0" fillId="0" borderId="0" xfId="0" applyNumberFormat="1" applyBorder="1"/>
    <xf numFmtId="1" fontId="0" fillId="0" borderId="0" xfId="0" applyNumberFormat="1"/>
    <xf numFmtId="0" fontId="0" fillId="0" borderId="17" xfId="0" applyBorder="1"/>
    <xf numFmtId="0" fontId="16" fillId="0" borderId="10" xfId="0" applyFont="1" applyFill="1" applyBorder="1"/>
    <xf numFmtId="167" fontId="0" fillId="0" borderId="0" xfId="0" applyNumberFormat="1"/>
    <xf numFmtId="0" fontId="0" fillId="0" borderId="0" xfId="0" applyAlignment="1">
      <alignment horizontal="center"/>
    </xf>
    <xf numFmtId="0" fontId="18" fillId="0" borderId="0" xfId="0" applyFont="1" applyAlignment="1">
      <alignment horizontal="center" textRotation="90"/>
    </xf>
    <xf numFmtId="0" fontId="19" fillId="0" borderId="0" xfId="0" applyFont="1" applyAlignment="1">
      <alignment horizontal="left"/>
    </xf>
    <xf numFmtId="0" fontId="21" fillId="0" borderId="0" xfId="0" applyFont="1"/>
    <xf numFmtId="0" fontId="22" fillId="0" borderId="0" xfId="0" applyFont="1" applyAlignment="1">
      <alignment horizontal="center" vertical="center"/>
    </xf>
    <xf numFmtId="0" fontId="22" fillId="0" borderId="0" xfId="0" applyFont="1"/>
    <xf numFmtId="0" fontId="22" fillId="36" borderId="0" xfId="0" applyFont="1" applyFill="1" applyBorder="1" applyAlignment="1">
      <alignment horizontal="center" vertical="center" wrapText="1"/>
    </xf>
    <xf numFmtId="165" fontId="22" fillId="36" borderId="0" xfId="2" applyNumberFormat="1" applyFont="1" applyFill="1" applyBorder="1" applyAlignment="1">
      <alignment horizontal="center" vertical="center" wrapText="1"/>
    </xf>
    <xf numFmtId="164" fontId="22" fillId="35" borderId="0" xfId="1" applyNumberFormat="1" applyFont="1" applyFill="1" applyBorder="1" applyAlignment="1">
      <alignment horizontal="center" vertical="center"/>
    </xf>
    <xf numFmtId="165" fontId="22" fillId="35" borderId="0" xfId="0" applyNumberFormat="1" applyFont="1" applyFill="1" applyAlignment="1">
      <alignment horizontal="center" vertical="center"/>
    </xf>
    <xf numFmtId="0" fontId="22" fillId="35" borderId="0" xfId="0" applyFont="1" applyFill="1" applyAlignment="1">
      <alignment horizontal="center" vertical="center"/>
    </xf>
    <xf numFmtId="1" fontId="22" fillId="39" borderId="0" xfId="0" applyNumberFormat="1" applyFont="1" applyFill="1" applyBorder="1" applyAlignment="1">
      <alignment horizontal="center" vertical="center" wrapText="1"/>
    </xf>
    <xf numFmtId="165" fontId="22" fillId="39" borderId="0" xfId="2" applyNumberFormat="1" applyFont="1" applyFill="1" applyBorder="1" applyAlignment="1">
      <alignment horizontal="center" vertical="center" wrapText="1"/>
    </xf>
    <xf numFmtId="0" fontId="22" fillId="39" borderId="15" xfId="0" applyFont="1" applyFill="1" applyBorder="1" applyAlignment="1">
      <alignment horizontal="center" vertical="center" wrapText="1"/>
    </xf>
    <xf numFmtId="164" fontId="22" fillId="34" borderId="0" xfId="1" applyNumberFormat="1" applyFont="1" applyFill="1" applyBorder="1" applyAlignment="1">
      <alignment horizontal="center" vertical="center"/>
    </xf>
    <xf numFmtId="165" fontId="22" fillId="34" borderId="0" xfId="0" applyNumberFormat="1" applyFont="1" applyFill="1" applyAlignment="1">
      <alignment horizontal="center" vertical="center"/>
    </xf>
    <xf numFmtId="0" fontId="22" fillId="34" borderId="0" xfId="0" applyFont="1" applyFill="1" applyAlignment="1">
      <alignment horizontal="center" vertical="center"/>
    </xf>
    <xf numFmtId="0" fontId="22" fillId="0" borderId="0" xfId="0" applyFont="1" applyAlignment="1">
      <alignment horizontal="center"/>
    </xf>
    <xf numFmtId="0" fontId="22" fillId="0" borderId="0" xfId="0" applyFont="1" applyBorder="1"/>
    <xf numFmtId="0" fontId="24" fillId="0" borderId="0" xfId="0" applyFont="1"/>
    <xf numFmtId="0" fontId="24" fillId="0" borderId="0" xfId="0" applyFont="1" applyAlignment="1">
      <alignment horizontal="right"/>
    </xf>
    <xf numFmtId="0" fontId="25" fillId="0" borderId="0" xfId="0" applyFont="1" applyAlignment="1">
      <alignment horizontal="right" vertical="center"/>
    </xf>
    <xf numFmtId="0" fontId="22" fillId="41" borderId="0" xfId="0" applyFont="1" applyFill="1" applyBorder="1" applyAlignment="1">
      <alignment horizontal="center" vertical="center" wrapText="1"/>
    </xf>
    <xf numFmtId="165" fontId="22" fillId="41" borderId="0" xfId="2" applyNumberFormat="1" applyFont="1" applyFill="1" applyBorder="1" applyAlignment="1">
      <alignment horizontal="center" vertical="center" wrapText="1"/>
    </xf>
    <xf numFmtId="164" fontId="22" fillId="38" borderId="0" xfId="1" applyNumberFormat="1" applyFont="1" applyFill="1" applyBorder="1" applyAlignment="1">
      <alignment horizontal="center" vertical="center"/>
    </xf>
    <xf numFmtId="165" fontId="22" fillId="38" borderId="0" xfId="0" applyNumberFormat="1" applyFont="1" applyFill="1" applyAlignment="1">
      <alignment horizontal="center" vertical="center"/>
    </xf>
    <xf numFmtId="0" fontId="22" fillId="38" borderId="0" xfId="0" applyFont="1" applyFill="1" applyAlignment="1">
      <alignment horizontal="center" vertical="center"/>
    </xf>
    <xf numFmtId="164" fontId="22" fillId="37" borderId="0" xfId="1" applyNumberFormat="1" applyFont="1" applyFill="1" applyBorder="1" applyAlignment="1">
      <alignment horizontal="center" vertical="center"/>
    </xf>
    <xf numFmtId="165" fontId="22" fillId="37" borderId="0" xfId="0" applyNumberFormat="1" applyFont="1" applyFill="1" applyAlignment="1">
      <alignment horizontal="center" vertical="center"/>
    </xf>
    <xf numFmtId="0" fontId="22" fillId="37" borderId="0" xfId="0" applyFont="1" applyFill="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top" wrapText="1"/>
    </xf>
    <xf numFmtId="0" fontId="22" fillId="0" borderId="0" xfId="0" applyFont="1" applyAlignment="1">
      <alignment vertical="center" wrapText="1"/>
    </xf>
    <xf numFmtId="0" fontId="22" fillId="42" borderId="0" xfId="0" applyFont="1" applyFill="1" applyBorder="1" applyAlignment="1">
      <alignment horizontal="center" vertical="center" wrapText="1"/>
    </xf>
    <xf numFmtId="166" fontId="22" fillId="42" borderId="0" xfId="2" applyNumberFormat="1" applyFont="1" applyFill="1" applyBorder="1" applyAlignment="1">
      <alignment horizontal="center" vertical="center" wrapText="1"/>
    </xf>
    <xf numFmtId="165" fontId="22" fillId="42" borderId="14" xfId="2" applyNumberFormat="1" applyFont="1" applyFill="1" applyBorder="1" applyAlignment="1">
      <alignment horizontal="center" vertical="center" wrapText="1"/>
    </xf>
    <xf numFmtId="164" fontId="22" fillId="43" borderId="14" xfId="1" applyNumberFormat="1" applyFont="1" applyFill="1" applyBorder="1" applyAlignment="1">
      <alignment horizontal="center" vertical="center"/>
    </xf>
    <xf numFmtId="164" fontId="22" fillId="43" borderId="0" xfId="1" applyNumberFormat="1" applyFont="1" applyFill="1" applyBorder="1" applyAlignment="1">
      <alignment horizontal="center" vertical="center"/>
    </xf>
    <xf numFmtId="166" fontId="22" fillId="43" borderId="0" xfId="0" applyNumberFormat="1" applyFont="1" applyFill="1" applyAlignment="1">
      <alignment horizontal="center" vertical="center"/>
    </xf>
    <xf numFmtId="0" fontId="26" fillId="36" borderId="0" xfId="0" applyFont="1" applyFill="1" applyBorder="1" applyAlignment="1">
      <alignment horizontal="left" vertical="center"/>
    </xf>
    <xf numFmtId="0" fontId="26" fillId="36" borderId="0" xfId="0" applyFont="1" applyFill="1" applyBorder="1" applyAlignment="1">
      <alignment horizontal="center" vertical="center" wrapText="1"/>
    </xf>
    <xf numFmtId="0" fontId="26" fillId="36" borderId="12" xfId="0" applyFont="1" applyFill="1" applyBorder="1" applyAlignment="1">
      <alignment vertical="center"/>
    </xf>
    <xf numFmtId="0" fontId="26" fillId="35" borderId="0" xfId="0" applyFont="1" applyFill="1" applyBorder="1" applyAlignment="1">
      <alignment horizontal="left" vertical="center"/>
    </xf>
    <xf numFmtId="0" fontId="26" fillId="35" borderId="0" xfId="0" applyFont="1" applyFill="1" applyAlignment="1">
      <alignment horizontal="center" vertical="center"/>
    </xf>
    <xf numFmtId="0" fontId="27" fillId="36" borderId="0" xfId="0" applyFont="1" applyFill="1" applyBorder="1" applyAlignment="1">
      <alignment horizontal="center" vertical="center"/>
    </xf>
    <xf numFmtId="0" fontId="26" fillId="39" borderId="0" xfId="0" applyFont="1" applyFill="1" applyBorder="1" applyAlignment="1">
      <alignment horizontal="left" vertical="center"/>
    </xf>
    <xf numFmtId="0" fontId="26" fillId="39" borderId="15" xfId="0" applyFont="1" applyFill="1" applyBorder="1" applyAlignment="1">
      <alignment horizontal="left" vertical="center"/>
    </xf>
    <xf numFmtId="0" fontId="26" fillId="34" borderId="0" xfId="0" applyFont="1" applyFill="1" applyBorder="1" applyAlignment="1">
      <alignment horizontal="left" vertical="center"/>
    </xf>
    <xf numFmtId="0" fontId="26" fillId="34" borderId="0" xfId="0" applyFont="1" applyFill="1" applyAlignment="1">
      <alignment horizontal="left" vertical="center"/>
    </xf>
    <xf numFmtId="0" fontId="23" fillId="37" borderId="0" xfId="0" applyFont="1" applyFill="1" applyAlignment="1">
      <alignment horizontal="left" vertical="center" wrapText="1"/>
    </xf>
    <xf numFmtId="0" fontId="26" fillId="38" borderId="0" xfId="0" applyFont="1" applyFill="1" applyAlignment="1">
      <alignment vertical="center" wrapText="1"/>
    </xf>
    <xf numFmtId="0" fontId="27" fillId="0" borderId="0" xfId="0" applyFont="1" applyAlignment="1">
      <alignment wrapText="1"/>
    </xf>
    <xf numFmtId="0" fontId="26" fillId="40" borderId="0" xfId="0" applyFont="1" applyFill="1" applyBorder="1" applyAlignment="1">
      <alignment horizontal="left" vertical="center" wrapText="1"/>
    </xf>
    <xf numFmtId="0" fontId="26" fillId="40" borderId="13" xfId="0" applyFont="1" applyFill="1" applyBorder="1" applyAlignment="1">
      <alignment horizontal="left" vertical="center" wrapText="1"/>
    </xf>
    <xf numFmtId="0" fontId="27" fillId="0" borderId="0" xfId="0" applyFont="1"/>
    <xf numFmtId="0" fontId="22" fillId="0" borderId="0" xfId="0" applyFont="1" applyAlignment="1">
      <alignment horizontal="left" vertical="top"/>
    </xf>
    <xf numFmtId="0" fontId="26" fillId="42" borderId="0" xfId="0" applyFont="1" applyFill="1" applyBorder="1" applyAlignment="1">
      <alignment horizontal="left" vertical="center"/>
    </xf>
    <xf numFmtId="0" fontId="26" fillId="42" borderId="14" xfId="0" applyFont="1" applyFill="1" applyBorder="1" applyAlignment="1">
      <alignment horizontal="left" vertical="center"/>
    </xf>
    <xf numFmtId="0" fontId="26" fillId="43" borderId="0" xfId="0" applyFont="1" applyFill="1" applyAlignment="1">
      <alignment horizontal="left" vertical="center"/>
    </xf>
    <xf numFmtId="0" fontId="26" fillId="43" borderId="14" xfId="0" applyFont="1" applyFill="1" applyBorder="1" applyAlignment="1">
      <alignment horizontal="left" vertical="center"/>
    </xf>
    <xf numFmtId="165" fontId="22" fillId="40" borderId="20" xfId="0" applyNumberFormat="1" applyFont="1" applyFill="1" applyBorder="1" applyAlignment="1">
      <alignment horizontal="center" vertical="center"/>
    </xf>
    <xf numFmtId="165" fontId="22" fillId="40" borderId="22" xfId="0" applyNumberFormat="1" applyFont="1" applyFill="1" applyBorder="1" applyAlignment="1">
      <alignment horizontal="center" vertical="center"/>
    </xf>
    <xf numFmtId="165" fontId="22" fillId="40" borderId="21" xfId="0" applyNumberFormat="1" applyFont="1" applyFill="1" applyBorder="1" applyAlignment="1">
      <alignment horizontal="center" vertical="center"/>
    </xf>
    <xf numFmtId="0" fontId="26" fillId="40" borderId="21" xfId="0" applyFont="1" applyFill="1" applyBorder="1" applyAlignment="1">
      <alignment horizontal="center" vertical="center" wrapText="1"/>
    </xf>
    <xf numFmtId="0" fontId="26" fillId="40" borderId="0" xfId="0" applyFont="1" applyFill="1" applyBorder="1" applyAlignment="1">
      <alignment horizontal="center" vertical="center" wrapText="1"/>
    </xf>
    <xf numFmtId="0" fontId="26" fillId="40" borderId="13" xfId="0" applyFont="1" applyFill="1" applyBorder="1" applyAlignment="1">
      <alignment horizontal="center" vertical="center" wrapText="1"/>
    </xf>
    <xf numFmtId="0" fontId="27" fillId="37" borderId="0" xfId="0" applyFont="1" applyFill="1" applyBorder="1" applyAlignment="1">
      <alignment horizontal="center" vertical="center"/>
    </xf>
    <xf numFmtId="0" fontId="27" fillId="37" borderId="0" xfId="0" applyFont="1" applyFill="1" applyAlignment="1">
      <alignment horizontal="center" vertical="center"/>
    </xf>
    <xf numFmtId="0" fontId="27" fillId="41" borderId="0" xfId="0" applyFont="1" applyFill="1" applyBorder="1" applyAlignment="1">
      <alignment horizontal="center" vertical="center"/>
    </xf>
    <xf numFmtId="0" fontId="27" fillId="38" borderId="0" xfId="0" applyFont="1" applyFill="1" applyBorder="1" applyAlignment="1">
      <alignment horizontal="center" vertical="center"/>
    </xf>
    <xf numFmtId="0" fontId="27" fillId="38" borderId="0" xfId="0" applyFont="1" applyFill="1" applyAlignment="1">
      <alignment horizontal="center" vertical="center"/>
    </xf>
    <xf numFmtId="0" fontId="27" fillId="41" borderId="23" xfId="0" applyFont="1" applyFill="1" applyBorder="1" applyAlignment="1">
      <alignment horizontal="center" vertical="center"/>
    </xf>
    <xf numFmtId="165" fontId="22" fillId="41" borderId="23" xfId="2" applyNumberFormat="1" applyFont="1" applyFill="1" applyBorder="1" applyAlignment="1">
      <alignment horizontal="center" vertical="center" wrapText="1"/>
    </xf>
    <xf numFmtId="0" fontId="26" fillId="36" borderId="12" xfId="0" applyFont="1" applyFill="1" applyBorder="1" applyAlignment="1">
      <alignment horizontal="center" vertical="center"/>
    </xf>
    <xf numFmtId="0" fontId="23" fillId="36" borderId="12" xfId="0" applyFont="1" applyFill="1" applyBorder="1" applyAlignment="1">
      <alignment horizontal="center" vertical="center"/>
    </xf>
    <xf numFmtId="0" fontId="27" fillId="42" borderId="0" xfId="0" applyFont="1" applyFill="1" applyBorder="1" applyAlignment="1">
      <alignment horizontal="center" vertical="center"/>
    </xf>
    <xf numFmtId="0" fontId="27" fillId="42" borderId="0" xfId="2" applyNumberFormat="1" applyFont="1" applyFill="1" applyBorder="1" applyAlignment="1">
      <alignment horizontal="center" vertical="center"/>
    </xf>
    <xf numFmtId="0" fontId="26" fillId="42" borderId="14" xfId="0" applyFont="1" applyFill="1" applyBorder="1" applyAlignment="1">
      <alignment horizontal="center" vertical="center"/>
    </xf>
    <xf numFmtId="0" fontId="27" fillId="43" borderId="14" xfId="0" applyFont="1" applyFill="1" applyBorder="1" applyAlignment="1">
      <alignment horizontal="center" vertical="center"/>
    </xf>
    <xf numFmtId="0" fontId="27" fillId="43" borderId="0" xfId="0" applyFont="1" applyFill="1" applyBorder="1" applyAlignment="1">
      <alignment horizontal="center" vertical="center"/>
    </xf>
    <xf numFmtId="0" fontId="27" fillId="43" borderId="0" xfId="0" applyFont="1" applyFill="1" applyAlignment="1">
      <alignment horizontal="center" vertical="center"/>
    </xf>
    <xf numFmtId="0" fontId="26" fillId="37" borderId="0" xfId="0" applyFont="1" applyFill="1" applyBorder="1" applyAlignment="1">
      <alignment horizontal="left" vertical="center" wrapText="1"/>
    </xf>
    <xf numFmtId="0" fontId="26" fillId="38" borderId="0" xfId="0" applyFont="1" applyFill="1" applyBorder="1" applyAlignment="1">
      <alignment horizontal="center" vertical="center"/>
    </xf>
    <xf numFmtId="0" fontId="26" fillId="41" borderId="0" xfId="0" applyFont="1" applyFill="1" applyBorder="1" applyAlignment="1">
      <alignment horizontal="left" vertical="center"/>
    </xf>
    <xf numFmtId="0" fontId="26" fillId="41" borderId="11" xfId="0" applyFont="1" applyFill="1" applyBorder="1" applyAlignment="1">
      <alignment horizontal="left" vertical="center" wrapText="1"/>
    </xf>
    <xf numFmtId="0" fontId="26" fillId="41" borderId="0" xfId="0" applyFont="1" applyFill="1" applyBorder="1" applyAlignment="1">
      <alignment horizontal="left" vertical="center" wrapText="1"/>
    </xf>
    <xf numFmtId="0" fontId="27" fillId="39" borderId="0" xfId="0" applyFont="1" applyFill="1" applyBorder="1" applyAlignment="1">
      <alignment horizontal="center" vertical="center" wrapText="1"/>
    </xf>
    <xf numFmtId="0" fontId="27" fillId="39" borderId="15" xfId="0" applyFont="1" applyFill="1" applyBorder="1" applyAlignment="1">
      <alignment horizontal="center" vertical="center" wrapText="1"/>
    </xf>
    <xf numFmtId="0" fontId="27" fillId="34" borderId="0" xfId="0" applyFont="1" applyFill="1" applyBorder="1" applyAlignment="1">
      <alignment horizontal="center" vertical="center" wrapText="1"/>
    </xf>
    <xf numFmtId="0" fontId="27" fillId="34" borderId="0" xfId="0" applyFont="1" applyFill="1" applyAlignment="1">
      <alignment horizontal="center" vertical="center" wrapText="1"/>
    </xf>
    <xf numFmtId="0" fontId="27" fillId="35" borderId="0" xfId="0" applyFont="1" applyFill="1" applyBorder="1" applyAlignment="1">
      <alignment horizontal="center" vertical="center"/>
    </xf>
    <xf numFmtId="0" fontId="27" fillId="35" borderId="0" xfId="0" applyFont="1" applyFill="1" applyAlignment="1">
      <alignment horizontal="center" vertic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70">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i val="0"/>
        <strike val="0"/>
        <condense val="0"/>
        <extend val="0"/>
        <outline val="0"/>
        <shadow val="0"/>
        <u val="none"/>
        <vertAlign val="baseline"/>
        <sz val="11"/>
        <color theme="1"/>
        <name val="Calibri"/>
        <scheme val="minor"/>
      </font>
    </dxf>
    <dxf>
      <numFmt numFmtId="0" formatCode="General"/>
    </dxf>
    <dxf>
      <numFmt numFmtId="0" formatCode="General"/>
    </dxf>
    <dxf>
      <font>
        <b/>
        <i val="0"/>
        <strike val="0"/>
        <condense val="0"/>
        <extend val="0"/>
        <outline val="0"/>
        <shadow val="0"/>
        <u val="none"/>
        <vertAlign val="baseline"/>
        <sz val="11"/>
        <color theme="1"/>
        <name val="Calibri"/>
        <scheme val="minor"/>
      </font>
    </dxf>
    <dxf>
      <numFmt numFmtId="0" formatCode="General"/>
    </dxf>
    <dxf>
      <font>
        <b/>
        <i val="0"/>
        <strike val="0"/>
        <condense val="0"/>
        <extend val="0"/>
        <outline val="0"/>
        <shadow val="0"/>
        <u val="none"/>
        <vertAlign val="baseline"/>
        <sz val="11"/>
        <color theme="1"/>
        <name val="Calibri"/>
        <scheme val="minor"/>
      </font>
    </dxf>
    <dxf>
      <numFmt numFmtId="0" formatCode="General"/>
    </dxf>
    <dxf>
      <numFmt numFmtId="0" formatCode="General"/>
    </dxf>
    <dxf>
      <font>
        <b/>
        <i val="0"/>
        <strike val="0"/>
        <condense val="0"/>
        <extend val="0"/>
        <outline val="0"/>
        <shadow val="0"/>
        <u val="none"/>
        <vertAlign val="baseline"/>
        <sz val="11"/>
        <color theme="1"/>
        <name val="Calibri"/>
        <scheme val="minor"/>
      </font>
    </dxf>
    <dxf>
      <font>
        <b/>
        <color theme="1"/>
      </font>
      <border>
        <bottom style="thin">
          <color theme="0" tint="-0.34998626667073579"/>
        </bottom>
        <vertical/>
        <horizontal/>
      </border>
    </dxf>
    <dxf>
      <font>
        <color theme="1"/>
      </font>
      <border diagonalUp="0" diagonalDown="0">
        <left/>
        <right/>
        <top/>
        <bottom/>
        <vertical/>
        <horizontal/>
      </border>
    </dxf>
    <dxf>
      <font>
        <b/>
        <color theme="1"/>
      </font>
      <border>
        <bottom style="thin">
          <color theme="9"/>
        </bottom>
        <vertical/>
        <horizontal/>
      </border>
    </dxf>
    <dxf>
      <font>
        <color theme="1"/>
      </font>
      <border diagonalUp="0" diagonalDown="0">
        <left/>
        <right/>
        <top/>
        <bottom/>
        <vertical/>
        <horizontal/>
      </border>
    </dxf>
    <dxf>
      <font>
        <b/>
        <color theme="1"/>
      </font>
      <border>
        <bottom style="thin">
          <color theme="7"/>
        </bottom>
        <vertical/>
        <horizontal/>
      </border>
    </dxf>
    <dxf>
      <font>
        <color theme="1"/>
      </font>
      <border diagonalUp="0" diagonalDown="0">
        <left/>
        <right/>
        <top/>
        <bottom/>
        <vertical/>
        <horizontal/>
      </border>
    </dxf>
    <dxf>
      <font>
        <b/>
        <color theme="1"/>
      </font>
      <border>
        <bottom style="thin">
          <color theme="5"/>
        </bottom>
        <vertical/>
        <horizontal/>
      </border>
    </dxf>
    <dxf>
      <font>
        <color theme="1"/>
      </font>
      <border>
        <vertical/>
        <horizontal/>
      </border>
    </dxf>
    <dxf>
      <font>
        <b/>
        <color theme="1"/>
      </font>
      <border>
        <bottom style="thin">
          <color theme="5"/>
        </bottom>
        <vertical/>
        <horizontal/>
      </border>
    </dxf>
    <dxf>
      <font>
        <color theme="1"/>
      </font>
      <border>
        <vertical/>
        <horizontal/>
      </border>
    </dxf>
    <dxf>
      <font>
        <b/>
        <color theme="1"/>
      </font>
      <border>
        <bottom style="thin">
          <color theme="4"/>
        </bottom>
        <vertical/>
        <horizontal/>
      </border>
    </dxf>
    <dxf>
      <font>
        <color theme="1"/>
      </font>
      <border diagonalUp="0" diagonalDown="0">
        <left/>
        <right/>
        <top/>
        <bottom/>
        <vertical/>
        <horizontal/>
      </border>
    </dxf>
  </dxfs>
  <tableStyles count="7" defaultTableStyle="TableStyleMedium2" defaultPivotStyle="PivotStyleLight16">
    <tableStyle name="Slicer Style 1" pivot="0" table="0" count="1"/>
    <tableStyle name="SlicerStyleLight1 2" pivot="0" table="0" count="10">
      <tableStyleElement type="wholeTable" dxfId="69"/>
      <tableStyleElement type="headerRow" dxfId="68"/>
    </tableStyle>
    <tableStyle name="SlicerStyleLight2 2" pivot="0" table="0" count="10">
      <tableStyleElement type="wholeTable" dxfId="67"/>
      <tableStyleElement type="headerRow" dxfId="66"/>
    </tableStyle>
    <tableStyle name="SlicerStyleLight2 2 2" pivot="0" table="0" count="10">
      <tableStyleElement type="wholeTable" dxfId="65"/>
      <tableStyleElement type="headerRow" dxfId="64"/>
    </tableStyle>
    <tableStyle name="SlicerStyleLight4 2" pivot="0" table="0" count="10">
      <tableStyleElement type="wholeTable" dxfId="63"/>
      <tableStyleElement type="headerRow" dxfId="62"/>
    </tableStyle>
    <tableStyle name="SlicerStyleLight6 2" pivot="0" table="0" count="10">
      <tableStyleElement type="wholeTable" dxfId="61"/>
      <tableStyleElement type="headerRow" dxfId="60"/>
    </tableStyle>
    <tableStyle name="SlicerStyleOther1 2" pivot="0" table="0" count="10">
      <tableStyleElement type="wholeTable" dxfId="59"/>
      <tableStyleElement type="headerRow" dxfId="58"/>
    </tableStyle>
  </tableStyles>
  <colors>
    <mruColors>
      <color rgb="FFFECECE"/>
      <color rgb="FFFAAC9C"/>
      <color rgb="FFFEE6E6"/>
      <color rgb="FFFDD7E6"/>
      <color rgb="FFFDB9B9"/>
      <color rgb="FFFEDEDE"/>
      <color rgb="FFE8B5FD"/>
      <color rgb="FFF4DFFD"/>
      <color rgb="FFF7BFE3"/>
      <color rgb="FFF5B1DD"/>
    </mruColors>
  </colors>
  <extLst>
    <ext xmlns:x14="http://schemas.microsoft.com/office/spreadsheetml/2009/9/main" uri="{46F421CA-312F-682f-3DD2-61675219B42D}">
      <x14:dxfs count="49">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0" tint="-0.249977111117893"/>
              <bgColor theme="0" tint="-0.249977111117893"/>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rgb="FFFAAC9C"/>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ill>
            <patternFill>
              <bgColor theme="4" tint="0.7999816888943144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48"/>
          </x14:slicerStyleElements>
        </x14:slicerStyle>
        <x14:slicerStyle name="SlicerStyleLight1 2">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SlicerStyleLight2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Light2 2 2">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Light4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6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Other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07/relationships/slicerCache" Target="slicerCaches/slicerCache1.xml"/><Relationship Id="rId26" Type="http://schemas.openxmlformats.org/officeDocument/2006/relationships/styles" Target="styles.xml"/><Relationship Id="rId3" Type="http://schemas.openxmlformats.org/officeDocument/2006/relationships/worksheet" Target="worksheets/sheet3.xml"/><Relationship Id="rId21" Type="http://schemas.microsoft.com/office/2007/relationships/slicerCache" Target="slicerCaches/slicerCache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5.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microsoft.com/office/2007/relationships/slicerCache" Target="slicerCaches/slicerCache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microsoft.com/office/2007/relationships/slicerCache" Target="slicerCaches/slicerCache6.xml"/><Relationship Id="rId28" Type="http://schemas.openxmlformats.org/officeDocument/2006/relationships/calcChain" Target="calcChain.xml"/><Relationship Id="rId10" Type="http://schemas.openxmlformats.org/officeDocument/2006/relationships/worksheet" Target="worksheets/sheet10.xml"/><Relationship Id="rId19" Type="http://schemas.microsoft.com/office/2007/relationships/slicerCache" Target="slicerCaches/slicerCache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microsoft.com/office/2007/relationships/slicerCache" Target="slicerCaches/slicerCache5.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[economic-indicator-dashboard-2022.xlsx]pivot-employment!ptb_Employment</c:name>
    <c:fmtId val="2"/>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pivotFmt>
      <c:pivotFmt>
        <c:idx val="44"/>
        <c:spPr>
          <a:solidFill>
            <a:schemeClr val="accent1"/>
          </a:solidFill>
          <a:ln>
            <a:noFill/>
          </a:ln>
          <a:effectLst/>
        </c:spPr>
        <c:marker>
          <c:symbol val="none"/>
        </c:marker>
      </c:pivotFmt>
      <c:pivotFmt>
        <c:idx val="45"/>
        <c:spPr>
          <a:solidFill>
            <a:schemeClr val="accent1"/>
          </a:solidFill>
          <a:ln>
            <a:noFill/>
          </a:ln>
          <a:effectLst/>
        </c:spPr>
        <c:marker>
          <c:symbol val="none"/>
        </c:marker>
      </c:pivotFmt>
      <c:pivotFmt>
        <c:idx val="46"/>
        <c:spPr>
          <a:solidFill>
            <a:schemeClr val="accent1"/>
          </a:solidFill>
          <a:ln>
            <a:noFill/>
          </a:ln>
          <a:effectLst/>
        </c:spPr>
        <c:marker>
          <c:symbol val="none"/>
        </c:marker>
      </c:pivotFmt>
      <c:pivotFmt>
        <c:idx val="47"/>
        <c:spPr>
          <a:solidFill>
            <a:schemeClr val="accent1"/>
          </a:solidFill>
          <a:ln>
            <a:noFill/>
          </a:ln>
          <a:effectLst/>
        </c:spPr>
        <c:marker>
          <c:symbol val="none"/>
        </c:marker>
      </c:pivotFmt>
      <c:pivotFmt>
        <c:idx val="48"/>
        <c:spPr>
          <a:solidFill>
            <a:schemeClr val="accent1"/>
          </a:solidFill>
          <a:ln>
            <a:noFill/>
          </a:ln>
          <a:effectLst/>
        </c:spPr>
        <c:marker>
          <c:symbol val="none"/>
        </c:marker>
      </c:pivotFmt>
      <c:pivotFmt>
        <c:idx val="49"/>
        <c:spPr>
          <a:solidFill>
            <a:schemeClr val="accent1"/>
          </a:solidFill>
          <a:ln>
            <a:noFill/>
          </a:ln>
          <a:effectLst/>
        </c:spPr>
        <c:marker>
          <c:symbol val="none"/>
        </c:marker>
      </c:pivotFmt>
      <c:pivotFmt>
        <c:idx val="50"/>
        <c:spPr>
          <a:solidFill>
            <a:schemeClr val="accent1"/>
          </a:solidFill>
          <a:ln>
            <a:noFill/>
          </a:ln>
          <a:effectLst/>
        </c:spPr>
        <c:marker>
          <c:symbol val="none"/>
        </c:marker>
      </c:pivotFmt>
      <c:pivotFmt>
        <c:idx val="51"/>
        <c:spPr>
          <a:solidFill>
            <a:schemeClr val="accent1"/>
          </a:solidFill>
          <a:ln>
            <a:noFill/>
          </a:ln>
          <a:effectLst/>
        </c:spPr>
        <c:marker>
          <c:symbol val="none"/>
        </c:marker>
      </c:pivotFmt>
      <c:pivotFmt>
        <c:idx val="52"/>
        <c:spPr>
          <a:solidFill>
            <a:schemeClr val="accent1"/>
          </a:solidFill>
          <a:ln>
            <a:noFill/>
          </a:ln>
          <a:effectLst/>
        </c:spPr>
        <c:marker>
          <c:symbol val="none"/>
        </c:marker>
      </c:pivotFmt>
      <c:pivotFmt>
        <c:idx val="53"/>
        <c:spPr>
          <a:solidFill>
            <a:schemeClr val="accent1"/>
          </a:solidFill>
          <a:ln>
            <a:noFill/>
          </a:ln>
          <a:effectLst/>
        </c:spPr>
        <c:marker>
          <c:symbol val="none"/>
        </c:marker>
      </c:pivotFmt>
      <c:pivotFmt>
        <c:idx val="54"/>
        <c:spPr>
          <a:solidFill>
            <a:schemeClr val="accent1"/>
          </a:solidFill>
          <a:ln>
            <a:noFill/>
          </a:ln>
          <a:effectLst/>
        </c:spPr>
        <c:marker>
          <c:symbol val="none"/>
        </c:marker>
      </c:pivotFmt>
      <c:pivotFmt>
        <c:idx val="55"/>
        <c:spPr>
          <a:solidFill>
            <a:schemeClr val="accent1"/>
          </a:solidFill>
          <a:ln>
            <a:noFill/>
          </a:ln>
          <a:effectLst/>
        </c:spPr>
        <c:marker>
          <c:symbol val="none"/>
        </c:marker>
      </c:pivotFmt>
      <c:pivotFmt>
        <c:idx val="56"/>
        <c:spPr>
          <a:solidFill>
            <a:schemeClr val="accent1"/>
          </a:solidFill>
          <a:ln>
            <a:noFill/>
          </a:ln>
          <a:effectLst/>
        </c:spPr>
        <c:marker>
          <c:symbol val="none"/>
        </c:marker>
      </c:pivotFmt>
      <c:pivotFmt>
        <c:idx val="57"/>
        <c:spPr>
          <a:solidFill>
            <a:schemeClr val="accent1"/>
          </a:solidFill>
          <a:ln>
            <a:noFill/>
          </a:ln>
          <a:effectLst/>
        </c:spPr>
        <c:marker>
          <c:symbol val="none"/>
        </c:marker>
      </c:pivotFmt>
      <c:pivotFmt>
        <c:idx val="58"/>
        <c:spPr>
          <a:solidFill>
            <a:schemeClr val="accent1"/>
          </a:solidFill>
          <a:ln>
            <a:noFill/>
          </a:ln>
          <a:effectLst/>
        </c:spPr>
        <c:marker>
          <c:symbol val="none"/>
        </c:marker>
      </c:pivotFmt>
      <c:pivotFmt>
        <c:idx val="59"/>
        <c:spPr>
          <a:solidFill>
            <a:schemeClr val="accent1"/>
          </a:solidFill>
          <a:ln>
            <a:noFill/>
          </a:ln>
          <a:effectLst/>
        </c:spPr>
        <c:marker>
          <c:symbol val="none"/>
        </c:marker>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chemeClr val="accent1"/>
          </a:solidFill>
          <a:ln w="28575" cap="rnd">
            <a:solidFill>
              <a:schemeClr val="accent1"/>
            </a:solidFill>
            <a:round/>
          </a:ln>
          <a:effectLst/>
        </c:spPr>
        <c:marker>
          <c:symbol val="none"/>
        </c:marker>
      </c:pivotFmt>
      <c:pivotFmt>
        <c:idx val="65"/>
        <c:spPr>
          <a:solidFill>
            <a:schemeClr val="accent1"/>
          </a:solidFill>
          <a:ln w="28575" cap="rnd">
            <a:solidFill>
              <a:schemeClr val="accent1"/>
            </a:solidFill>
            <a:round/>
          </a:ln>
          <a:effectLst/>
        </c:spPr>
        <c:marker>
          <c:symbol val="none"/>
        </c:marker>
      </c:pivotFmt>
      <c:pivotFmt>
        <c:idx val="66"/>
        <c:spPr>
          <a:solidFill>
            <a:schemeClr val="accent1"/>
          </a:solidFill>
          <a:ln w="28575" cap="rnd">
            <a:solidFill>
              <a:schemeClr val="accent1"/>
            </a:solidFill>
            <a:round/>
          </a:ln>
          <a:effectLst/>
        </c:spPr>
        <c:marker>
          <c:symbol val="none"/>
        </c:marker>
      </c:pivotFmt>
      <c:pivotFmt>
        <c:idx val="67"/>
        <c:spPr>
          <a:solidFill>
            <a:schemeClr val="accent1"/>
          </a:solidFill>
          <a:ln w="28575" cap="rnd">
            <a:solidFill>
              <a:schemeClr val="accent1"/>
            </a:solidFill>
            <a:round/>
          </a:ln>
          <a:effectLst/>
        </c:spPr>
        <c:marker>
          <c:symbol val="none"/>
        </c:marker>
      </c:pivotFmt>
      <c:pivotFmt>
        <c:idx val="68"/>
        <c:spPr>
          <a:solidFill>
            <a:schemeClr val="accent1"/>
          </a:solidFill>
          <a:ln w="28575" cap="rnd">
            <a:solidFill>
              <a:schemeClr val="accent6">
                <a:lumMod val="60000"/>
                <a:lumOff val="40000"/>
              </a:schemeClr>
            </a:solidFill>
            <a:round/>
          </a:ln>
          <a:effectLst/>
        </c:spPr>
        <c:marker>
          <c:symbol val="none"/>
        </c:marker>
      </c:pivotFmt>
      <c:pivotFmt>
        <c:idx val="69"/>
        <c:spPr>
          <a:solidFill>
            <a:schemeClr val="accent1"/>
          </a:solidFill>
          <a:ln w="28575" cap="rnd">
            <a:solidFill>
              <a:schemeClr val="accent6">
                <a:lumMod val="60000"/>
                <a:lumOff val="40000"/>
              </a:schemeClr>
            </a:solidFill>
            <a:round/>
          </a:ln>
          <a:effectLst/>
        </c:spPr>
        <c:marker>
          <c:symbol val="none"/>
        </c:marker>
      </c:pivotFmt>
      <c:pivotFmt>
        <c:idx val="70"/>
        <c:spPr>
          <a:solidFill>
            <a:schemeClr val="accent1"/>
          </a:solidFill>
          <a:ln w="28575" cap="rnd">
            <a:solidFill>
              <a:schemeClr val="accent1"/>
            </a:solidFill>
            <a:round/>
          </a:ln>
          <a:effectLst/>
        </c:spPr>
        <c:marker>
          <c:symbol val="none"/>
        </c:marker>
      </c:pivotFmt>
      <c:pivotFmt>
        <c:idx val="71"/>
        <c:spPr>
          <a:solidFill>
            <a:schemeClr val="accent1"/>
          </a:solidFill>
          <a:ln w="28575" cap="rnd">
            <a:solidFill>
              <a:schemeClr val="accent1"/>
            </a:solidFill>
            <a:round/>
          </a:ln>
          <a:effectLst/>
        </c:spPr>
        <c:marker>
          <c:symbol val="none"/>
        </c:marker>
      </c:pivotFmt>
      <c:pivotFmt>
        <c:idx val="72"/>
        <c:spPr>
          <a:solidFill>
            <a:schemeClr val="accent1"/>
          </a:solidFill>
          <a:ln w="28575" cap="rnd">
            <a:solidFill>
              <a:schemeClr val="accent1"/>
            </a:solidFill>
            <a:round/>
          </a:ln>
          <a:effectLst/>
        </c:spPr>
        <c:marker>
          <c:symbol val="none"/>
        </c:marker>
      </c:pivotFmt>
      <c:pivotFmt>
        <c:idx val="73"/>
        <c:spPr>
          <a:solidFill>
            <a:schemeClr val="accent1"/>
          </a:solidFill>
          <a:ln w="28575" cap="rnd">
            <a:solidFill>
              <a:schemeClr val="accent1"/>
            </a:solidFill>
            <a:round/>
          </a:ln>
          <a:effectLst/>
        </c:spPr>
        <c:marker>
          <c:symbol val="none"/>
        </c:marker>
      </c:pivotFmt>
      <c:pivotFmt>
        <c:idx val="74"/>
        <c:spPr>
          <a:solidFill>
            <a:schemeClr val="accent1"/>
          </a:solidFill>
          <a:ln w="28575" cap="rnd">
            <a:solidFill>
              <a:schemeClr val="accent1"/>
            </a:solidFill>
            <a:round/>
          </a:ln>
          <a:effectLst/>
        </c:spPr>
        <c:marker>
          <c:symbol val="none"/>
        </c:marker>
      </c:pivotFmt>
      <c:pivotFmt>
        <c:idx val="75"/>
        <c:spPr>
          <a:solidFill>
            <a:schemeClr val="accent1"/>
          </a:solidFill>
          <a:ln w="28575" cap="rnd">
            <a:solidFill>
              <a:schemeClr val="accent1"/>
            </a:solidFill>
            <a:round/>
          </a:ln>
          <a:effectLst/>
        </c:spPr>
        <c:marker>
          <c:symbol val="none"/>
        </c:marker>
      </c:pivotFmt>
      <c:pivotFmt>
        <c:idx val="76"/>
        <c:spPr>
          <a:solidFill>
            <a:schemeClr val="accent1"/>
          </a:solidFill>
          <a:ln w="28575" cap="rnd">
            <a:solidFill>
              <a:schemeClr val="accent1"/>
            </a:solidFill>
            <a:round/>
          </a:ln>
          <a:effectLst/>
        </c:spPr>
        <c:marker>
          <c:symbol val="none"/>
        </c:marker>
      </c:pivotFmt>
      <c:pivotFmt>
        <c:idx val="77"/>
        <c:spPr>
          <a:solidFill>
            <a:schemeClr val="accent1"/>
          </a:solidFill>
          <a:ln w="28575" cap="rnd">
            <a:solidFill>
              <a:schemeClr val="accent1"/>
            </a:solidFill>
            <a:round/>
          </a:ln>
          <a:effectLst/>
        </c:spPr>
        <c:marker>
          <c:symbol val="none"/>
        </c:marker>
      </c:pivotFmt>
      <c:pivotFmt>
        <c:idx val="78"/>
        <c:spPr>
          <a:solidFill>
            <a:schemeClr val="accent1"/>
          </a:solidFill>
          <a:ln w="28575" cap="rnd">
            <a:solidFill>
              <a:schemeClr val="accent1"/>
            </a:solidFill>
            <a:round/>
          </a:ln>
          <a:effectLst/>
        </c:spPr>
        <c:marker>
          <c:symbol val="none"/>
        </c:marker>
      </c:pivotFmt>
      <c:pivotFmt>
        <c:idx val="79"/>
        <c:spPr>
          <a:solidFill>
            <a:schemeClr val="accent1"/>
          </a:solidFill>
          <a:ln w="28575" cap="rnd">
            <a:solidFill>
              <a:schemeClr val="accent1"/>
            </a:solidFill>
            <a:round/>
          </a:ln>
          <a:effectLst/>
        </c:spPr>
        <c:marker>
          <c:symbol val="none"/>
        </c:marker>
      </c:pivotFmt>
      <c:pivotFmt>
        <c:idx val="80"/>
        <c:spPr>
          <a:ln w="28575" cap="rnd">
            <a:solidFill>
              <a:schemeClr val="accent1"/>
            </a:solidFill>
            <a:round/>
          </a:ln>
          <a:effectLst/>
        </c:spPr>
        <c:marker>
          <c:symbol val="none"/>
        </c:marker>
      </c:pivotFmt>
      <c:pivotFmt>
        <c:idx val="81"/>
        <c:spPr>
          <a:ln w="28575" cap="rnd">
            <a:solidFill>
              <a:schemeClr val="accent1"/>
            </a:solidFill>
            <a:round/>
          </a:ln>
          <a:effectLst/>
        </c:spPr>
        <c:marker>
          <c:symbol val="none"/>
        </c:marker>
      </c:pivotFmt>
      <c:pivotFmt>
        <c:idx val="82"/>
        <c:spPr>
          <a:ln w="28575" cap="rnd">
            <a:solidFill>
              <a:schemeClr val="accent1"/>
            </a:solidFill>
            <a:round/>
          </a:ln>
          <a:effectLst/>
        </c:spPr>
        <c:marker>
          <c:symbol val="none"/>
        </c:marker>
      </c:pivotFmt>
    </c:pivotFmts>
    <c:plotArea>
      <c:layout>
        <c:manualLayout>
          <c:layoutTarget val="inner"/>
          <c:xMode val="edge"/>
          <c:yMode val="edge"/>
          <c:x val="0.11368214882329911"/>
          <c:y val="0.15270593421790093"/>
          <c:w val="0.8617471870371014"/>
          <c:h val="0.74271839663276984"/>
        </c:manualLayout>
      </c:layout>
      <c:lineChart>
        <c:grouping val="standard"/>
        <c:varyColors val="0"/>
        <c:ser>
          <c:idx val="0"/>
          <c:order val="0"/>
          <c:tx>
            <c:strRef>
              <c:f>'pivot-employment'!$B$6:$B$7</c:f>
              <c:strCache>
                <c:ptCount val="1"/>
                <c:pt idx="0">
                  <c:v>Agriculture</c:v>
                </c:pt>
              </c:strCache>
            </c:strRef>
          </c:tx>
          <c:spPr>
            <a:ln w="28575" cap="rnd">
              <a:solidFill>
                <a:schemeClr val="accent1"/>
              </a:solidFill>
              <a:round/>
            </a:ln>
            <a:effectLst/>
          </c:spPr>
          <c:marker>
            <c:symbol val="none"/>
          </c:marker>
          <c:cat>
            <c:strRef>
              <c:f>'pivot-employment'!$A$8:$A$18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'pivot-employment'!$B$8:$B$18</c:f>
              <c:numCache>
                <c:formatCode>General</c:formatCode>
                <c:ptCount val="11"/>
                <c:pt idx="0">
                  <c:v>23920</c:v>
                </c:pt>
                <c:pt idx="1">
                  <c:v>24585</c:v>
                </c:pt>
                <c:pt idx="2">
                  <c:v>23740</c:v>
                </c:pt>
                <c:pt idx="3">
                  <c:v>23310</c:v>
                </c:pt>
                <c:pt idx="4">
                  <c:v>23735</c:v>
                </c:pt>
                <c:pt idx="5">
                  <c:v>23100</c:v>
                </c:pt>
                <c:pt idx="6">
                  <c:v>22470</c:v>
                </c:pt>
                <c:pt idx="7">
                  <c:v>21515</c:v>
                </c:pt>
                <c:pt idx="8">
                  <c:v>21785</c:v>
                </c:pt>
                <c:pt idx="9">
                  <c:v>20440</c:v>
                </c:pt>
                <c:pt idx="10">
                  <c:v>20590</c:v>
                </c:pt>
              </c:numCache>
            </c:numRef>
          </c:val>
          <c:smooth val="0"/>
          <c:extLst>
            <c:ext xmlns:c16="http://schemas.microsoft.com/office/drawing/2014/chart" uri="{C3380CC4-5D6E-409C-BE32-E72D297353CC}">
              <c16:uniqueId val="{00000000-8B7B-434E-A4E4-FD5E90836720}"/>
            </c:ext>
          </c:extLst>
        </c:ser>
        <c:ser>
          <c:idx val="1"/>
          <c:order val="1"/>
          <c:tx>
            <c:strRef>
              <c:f>'pivot-employment'!$C$6:$C$7</c:f>
              <c:strCache>
                <c:ptCount val="1"/>
                <c:pt idx="0">
                  <c:v>Agriprocessing</c:v>
                </c:pt>
              </c:strCache>
            </c:strRef>
          </c:tx>
          <c:spPr>
            <a:ln w="28575" cap="rnd">
              <a:solidFill>
                <a:schemeClr val="accent2"/>
              </a:solidFill>
              <a:round/>
            </a:ln>
            <a:effectLst/>
          </c:spPr>
          <c:marker>
            <c:symbol val="none"/>
          </c:marker>
          <c:cat>
            <c:strRef>
              <c:f>'pivot-employment'!$A$8:$A$18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'pivot-employment'!$C$8:$C$18</c:f>
              <c:numCache>
                <c:formatCode>General</c:formatCode>
                <c:ptCount val="11"/>
                <c:pt idx="0">
                  <c:v>13770</c:v>
                </c:pt>
                <c:pt idx="1">
                  <c:v>13200</c:v>
                </c:pt>
                <c:pt idx="2">
                  <c:v>12655</c:v>
                </c:pt>
                <c:pt idx="3">
                  <c:v>12040</c:v>
                </c:pt>
                <c:pt idx="4">
                  <c:v>12280</c:v>
                </c:pt>
                <c:pt idx="5">
                  <c:v>12930</c:v>
                </c:pt>
                <c:pt idx="6">
                  <c:v>13505</c:v>
                </c:pt>
                <c:pt idx="7">
                  <c:v>14560</c:v>
                </c:pt>
                <c:pt idx="8">
                  <c:v>14905</c:v>
                </c:pt>
                <c:pt idx="9">
                  <c:v>14975</c:v>
                </c:pt>
                <c:pt idx="10">
                  <c:v>15775</c:v>
                </c:pt>
              </c:numCache>
            </c:numRef>
          </c:val>
          <c:smooth val="0"/>
          <c:extLst>
            <c:ext xmlns:c16="http://schemas.microsoft.com/office/drawing/2014/chart" uri="{C3380CC4-5D6E-409C-BE32-E72D297353CC}">
              <c16:uniqueId val="{00000000-B061-4505-86CB-2A6BEE824E43}"/>
            </c:ext>
          </c:extLst>
        </c:ser>
        <c:ser>
          <c:idx val="2"/>
          <c:order val="2"/>
          <c:tx>
            <c:strRef>
              <c:f>'pivot-employment'!$D$6:$D$7</c:f>
              <c:strCache>
                <c:ptCount val="1"/>
                <c:pt idx="0">
                  <c:v>Agriculture and Agriprocessing</c:v>
                </c:pt>
              </c:strCache>
            </c:strRef>
          </c:tx>
          <c:spPr>
            <a:ln w="28575" cap="rnd">
              <a:solidFill>
                <a:schemeClr val="accent3"/>
              </a:solidFill>
              <a:round/>
            </a:ln>
            <a:effectLst/>
          </c:spPr>
          <c:marker>
            <c:symbol val="none"/>
          </c:marker>
          <c:cat>
            <c:strRef>
              <c:f>'pivot-employment'!$A$8:$A$18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'pivot-employment'!$D$8:$D$18</c:f>
              <c:numCache>
                <c:formatCode>General</c:formatCode>
                <c:ptCount val="11"/>
                <c:pt idx="0">
                  <c:v>37690</c:v>
                </c:pt>
                <c:pt idx="1">
                  <c:v>37785</c:v>
                </c:pt>
                <c:pt idx="2">
                  <c:v>36395</c:v>
                </c:pt>
                <c:pt idx="3">
                  <c:v>35350</c:v>
                </c:pt>
                <c:pt idx="4">
                  <c:v>36015</c:v>
                </c:pt>
                <c:pt idx="5">
                  <c:v>36030</c:v>
                </c:pt>
                <c:pt idx="6">
                  <c:v>35975</c:v>
                </c:pt>
                <c:pt idx="7">
                  <c:v>36075</c:v>
                </c:pt>
                <c:pt idx="8">
                  <c:v>36690</c:v>
                </c:pt>
                <c:pt idx="9">
                  <c:v>35415</c:v>
                </c:pt>
                <c:pt idx="10">
                  <c:v>36365</c:v>
                </c:pt>
              </c:numCache>
            </c:numRef>
          </c:val>
          <c:smooth val="0"/>
          <c:extLst>
            <c:ext xmlns:c16="http://schemas.microsoft.com/office/drawing/2014/chart" uri="{C3380CC4-5D6E-409C-BE32-E72D297353CC}">
              <c16:uniqueId val="{00000001-B061-4505-86CB-2A6BEE824E43}"/>
            </c:ext>
          </c:extLst>
        </c:ser>
        <c:dLbls>
          <c:showLegendKey val="0"/>
          <c:showVal val="0"/>
          <c:showCatName val="0"/>
          <c:showSerName val="0"/>
          <c:showPercent val="0"/>
          <c:showBubbleSize val="0"/>
        </c:dLbls>
        <c:smooth val="0"/>
        <c:axId val="849538400"/>
        <c:axId val="849535776"/>
      </c:lineChart>
      <c:catAx>
        <c:axId val="84953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535776"/>
        <c:crosses val="autoZero"/>
        <c:auto val="1"/>
        <c:lblAlgn val="ctr"/>
        <c:lblOffset val="100"/>
        <c:noMultiLvlLbl val="0"/>
      </c:catAx>
      <c:valAx>
        <c:axId val="849535776"/>
        <c:scaling>
          <c:orientation val="minMax"/>
          <c:max val="400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53840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[economic-indicator-dashboard-2022.xlsx]pivot-gdp!ptb_GDP</c:name>
    <c:fmtId val="6"/>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1"/>
            </a:solidFill>
            <a:round/>
          </a:ln>
          <a:effectLst/>
        </c:spPr>
        <c:marker>
          <c:symbol val="none"/>
        </c:marker>
      </c:pivotFmt>
      <c:pivotFmt>
        <c:idx val="9"/>
        <c:spPr>
          <a:solidFill>
            <a:schemeClr val="accent1"/>
          </a:solidFill>
          <a:ln w="28575" cap="rnd">
            <a:solidFill>
              <a:schemeClr val="accent1"/>
            </a:solidFill>
            <a:round/>
          </a:ln>
          <a:effectLst/>
        </c:spPr>
        <c:marker>
          <c:symbol val="none"/>
        </c:marker>
      </c:pivotFmt>
      <c:pivotFmt>
        <c:idx val="10"/>
        <c:spPr>
          <a:solidFill>
            <a:schemeClr val="accent1"/>
          </a:solidFill>
          <a:ln w="28575" cap="rnd">
            <a:solidFill>
              <a:schemeClr val="accent1"/>
            </a:solidFill>
            <a:round/>
          </a:ln>
          <a:effectLst/>
        </c:spPr>
        <c:marker>
          <c:symbol val="none"/>
        </c:marker>
      </c:pivotFmt>
      <c:pivotFmt>
        <c:idx val="11"/>
        <c:spPr>
          <a:solidFill>
            <a:schemeClr val="accent1"/>
          </a:solidFill>
          <a:ln w="28575" cap="rnd">
            <a:solidFill>
              <a:schemeClr val="accent1"/>
            </a:solidFill>
            <a:round/>
          </a:ln>
          <a:effectLst/>
        </c:spPr>
        <c:marker>
          <c:symbol val="none"/>
        </c:marker>
      </c:pivotFmt>
      <c:pivotFmt>
        <c:idx val="12"/>
        <c:spPr>
          <a:solidFill>
            <a:schemeClr val="accent1"/>
          </a:solidFill>
          <a:ln w="28575" cap="rnd">
            <a:solidFill>
              <a:schemeClr val="accent1"/>
            </a:solidFill>
            <a:round/>
          </a:ln>
          <a:effectLst/>
        </c:spPr>
        <c:marker>
          <c:symbol val="none"/>
        </c:marker>
      </c:pivotFmt>
      <c:pivotFmt>
        <c:idx val="13"/>
        <c:spPr>
          <a:solidFill>
            <a:schemeClr val="accent1"/>
          </a:solidFill>
          <a:ln w="28575" cap="rnd">
            <a:solidFill>
              <a:schemeClr val="accent1"/>
            </a:solidFill>
            <a:round/>
          </a:ln>
          <a:effectLst/>
        </c:spPr>
        <c:marker>
          <c:symbol val="none"/>
        </c:marker>
      </c:pivotFmt>
      <c:pivotFmt>
        <c:idx val="14"/>
        <c:spPr>
          <a:solidFill>
            <a:schemeClr val="accent1"/>
          </a:solidFill>
          <a:ln w="28575" cap="rnd">
            <a:solidFill>
              <a:schemeClr val="accent1"/>
            </a:solidFill>
            <a:round/>
          </a:ln>
          <a:effectLst/>
        </c:spPr>
        <c:marker>
          <c:symbol val="none"/>
        </c:marker>
      </c:pivotFmt>
      <c:pivotFmt>
        <c:idx val="15"/>
        <c:spPr>
          <a:solidFill>
            <a:schemeClr val="accent1"/>
          </a:solidFill>
          <a:ln w="28575" cap="rnd">
            <a:solidFill>
              <a:schemeClr val="accent1"/>
            </a:solidFill>
            <a:round/>
          </a:ln>
          <a:effectLst/>
        </c:spPr>
        <c:marker>
          <c:symbol val="none"/>
        </c:marker>
      </c:pivotFmt>
      <c:pivotFmt>
        <c:idx val="16"/>
        <c:spPr>
          <a:solidFill>
            <a:schemeClr val="accent1"/>
          </a:solidFill>
          <a:ln w="28575" cap="rnd">
            <a:solidFill>
              <a:schemeClr val="accent1"/>
            </a:solidFill>
            <a:round/>
          </a:ln>
          <a:effectLst/>
        </c:spPr>
        <c:marker>
          <c:symbol val="none"/>
        </c:marker>
      </c:pivotFmt>
      <c:pivotFmt>
        <c:idx val="17"/>
        <c:spPr>
          <a:solidFill>
            <a:schemeClr val="accent1"/>
          </a:solidFill>
          <a:ln w="28575" cap="rnd">
            <a:solidFill>
              <a:schemeClr val="accent1"/>
            </a:solidFill>
            <a:round/>
          </a:ln>
          <a:effectLst/>
        </c:spPr>
        <c:marker>
          <c:symbol val="none"/>
        </c:marker>
      </c:pivotFmt>
      <c:pivotFmt>
        <c:idx val="18"/>
        <c:spPr>
          <a:solidFill>
            <a:schemeClr val="accent1"/>
          </a:solidFill>
          <a:ln w="28575" cap="rnd">
            <a:solidFill>
              <a:schemeClr val="accent1"/>
            </a:solidFill>
            <a:round/>
          </a:ln>
          <a:effectLst/>
        </c:spPr>
        <c:marker>
          <c:symbol val="none"/>
        </c:marker>
      </c:pivotFmt>
      <c:pivotFmt>
        <c:idx val="19"/>
        <c:spPr>
          <a:solidFill>
            <a:schemeClr val="accent1"/>
          </a:solidFill>
          <a:ln w="28575" cap="rnd">
            <a:solidFill>
              <a:schemeClr val="accent1"/>
            </a:solidFill>
            <a:round/>
          </a:ln>
          <a:effectLst/>
        </c:spPr>
        <c:marker>
          <c:symbol val="none"/>
        </c:marker>
      </c:pivotFmt>
      <c:pivotFmt>
        <c:idx val="20"/>
        <c:spPr>
          <a:solidFill>
            <a:schemeClr val="accent1"/>
          </a:solidFill>
          <a:ln w="28575" cap="rnd">
            <a:solidFill>
              <a:schemeClr val="accent1"/>
            </a:solidFill>
            <a:round/>
          </a:ln>
          <a:effectLst/>
        </c:spPr>
        <c:marker>
          <c:symbol val="none"/>
        </c:marker>
      </c:pivotFmt>
      <c:pivotFmt>
        <c:idx val="21"/>
        <c:spPr>
          <a:solidFill>
            <a:schemeClr val="accent1"/>
          </a:solidFill>
          <a:ln w="28575" cap="rnd">
            <a:solidFill>
              <a:schemeClr val="accent1"/>
            </a:solidFill>
            <a:round/>
          </a:ln>
          <a:effectLst/>
        </c:spPr>
        <c:marker>
          <c:symbol val="none"/>
        </c:marker>
      </c:pivotFmt>
      <c:pivotFmt>
        <c:idx val="22"/>
        <c:spPr>
          <a:solidFill>
            <a:schemeClr val="accent1"/>
          </a:solidFill>
          <a:ln w="28575" cap="rnd">
            <a:solidFill>
              <a:schemeClr val="accent1"/>
            </a:solidFill>
            <a:round/>
          </a:ln>
          <a:effectLst/>
        </c:spPr>
        <c:marker>
          <c:symbol val="none"/>
        </c:marker>
      </c:pivotFmt>
      <c:pivotFmt>
        <c:idx val="23"/>
        <c:spPr>
          <a:solidFill>
            <a:schemeClr val="accent1"/>
          </a:solidFill>
          <a:ln w="28575" cap="rnd">
            <a:solidFill>
              <a:schemeClr val="accent1"/>
            </a:solidFill>
            <a:round/>
          </a:ln>
          <a:effectLst/>
        </c:spPr>
        <c:marker>
          <c:symbol val="none"/>
        </c:marker>
      </c:pivotFmt>
      <c:pivotFmt>
        <c:idx val="24"/>
        <c:spPr>
          <a:solidFill>
            <a:schemeClr val="accent1"/>
          </a:solidFill>
          <a:ln w="28575" cap="rnd">
            <a:solidFill>
              <a:schemeClr val="accent6">
                <a:lumMod val="60000"/>
                <a:lumOff val="40000"/>
              </a:schemeClr>
            </a:solidFill>
            <a:round/>
          </a:ln>
          <a:effectLst/>
        </c:spPr>
        <c:marker>
          <c:symbol val="none"/>
        </c:marker>
      </c:pivotFmt>
      <c:pivotFmt>
        <c:idx val="25"/>
        <c:spPr>
          <a:solidFill>
            <a:schemeClr val="accent1"/>
          </a:solidFill>
          <a:ln w="28575" cap="rnd">
            <a:solidFill>
              <a:schemeClr val="accent1"/>
            </a:solidFill>
            <a:round/>
          </a:ln>
          <a:effectLst/>
        </c:spPr>
        <c:marker>
          <c:symbol val="none"/>
        </c:marker>
      </c:pivotFmt>
      <c:pivotFmt>
        <c:idx val="26"/>
        <c:spPr>
          <a:solidFill>
            <a:schemeClr val="accent1"/>
          </a:solidFill>
          <a:ln w="28575" cap="rnd">
            <a:solidFill>
              <a:schemeClr val="accent1"/>
            </a:solidFill>
            <a:round/>
          </a:ln>
          <a:effectLst/>
        </c:spPr>
        <c:marker>
          <c:symbol val="none"/>
        </c:marker>
      </c:pivotFmt>
      <c:pivotFmt>
        <c:idx val="27"/>
        <c:spPr>
          <a:solidFill>
            <a:schemeClr val="accent1"/>
          </a:solidFill>
          <a:ln w="28575" cap="rnd">
            <a:solidFill>
              <a:schemeClr val="accent1"/>
            </a:solidFill>
            <a:round/>
          </a:ln>
          <a:effectLst/>
        </c:spPr>
        <c:marker>
          <c:symbol val="none"/>
        </c:marker>
      </c:pivotFmt>
      <c:pivotFmt>
        <c:idx val="28"/>
        <c:spPr>
          <a:solidFill>
            <a:schemeClr val="accent1"/>
          </a:solidFill>
          <a:ln w="28575" cap="rnd">
            <a:solidFill>
              <a:schemeClr val="accent1"/>
            </a:solidFill>
            <a:round/>
          </a:ln>
          <a:effectLst/>
        </c:spPr>
        <c:marker>
          <c:symbol val="none"/>
        </c:marker>
      </c:pivotFmt>
      <c:pivotFmt>
        <c:idx val="29"/>
        <c:spPr>
          <a:solidFill>
            <a:schemeClr val="accent1"/>
          </a:solidFill>
          <a:ln w="28575" cap="rnd">
            <a:solidFill>
              <a:schemeClr val="accent1"/>
            </a:solidFill>
            <a:round/>
          </a:ln>
          <a:effectLst/>
        </c:spPr>
        <c:marker>
          <c:symbol val="none"/>
        </c:marker>
      </c:pivotFmt>
      <c:pivotFmt>
        <c:idx val="30"/>
        <c:spPr>
          <a:solidFill>
            <a:schemeClr val="accent1"/>
          </a:solidFill>
          <a:ln w="28575" cap="rnd">
            <a:solidFill>
              <a:schemeClr val="accent1"/>
            </a:solidFill>
            <a:round/>
          </a:ln>
          <a:effectLst/>
        </c:spPr>
        <c:marker>
          <c:symbol val="none"/>
        </c:marker>
      </c:pivotFmt>
      <c:pivotFmt>
        <c:idx val="31"/>
        <c:spPr>
          <a:ln w="28575" cap="rnd">
            <a:solidFill>
              <a:schemeClr val="accent1"/>
            </a:solidFill>
            <a:round/>
          </a:ln>
          <a:effectLst/>
        </c:spPr>
        <c:marker>
          <c:symbol val="none"/>
        </c:marker>
      </c:pivotFmt>
      <c:pivotFmt>
        <c:idx val="32"/>
        <c:spPr>
          <a:ln w="28575" cap="rnd">
            <a:solidFill>
              <a:schemeClr val="accent1"/>
            </a:solidFill>
            <a:round/>
          </a:ln>
          <a:effectLst/>
        </c:spPr>
        <c:marker>
          <c:symbol val="none"/>
        </c:marker>
      </c:pivotFmt>
      <c:pivotFmt>
        <c:idx val="33"/>
        <c:spPr>
          <a:ln w="28575" cap="rnd">
            <a:solidFill>
              <a:schemeClr val="accent1"/>
            </a:solidFill>
            <a:round/>
          </a:ln>
          <a:effectLst/>
        </c:spPr>
        <c:marker>
          <c:symbol val="none"/>
        </c:marker>
      </c:pivotFmt>
      <c:pivotFmt>
        <c:idx val="34"/>
        <c:spPr>
          <a:ln w="28575" cap="rnd">
            <a:solidFill>
              <a:schemeClr val="accent1"/>
            </a:solidFill>
            <a:round/>
          </a:ln>
          <a:effectLst/>
        </c:spPr>
        <c:marker>
          <c:symbol val="none"/>
        </c:marker>
      </c:pivotFmt>
    </c:pivotFmts>
    <c:plotArea>
      <c:layout>
        <c:manualLayout>
          <c:layoutTarget val="inner"/>
          <c:xMode val="edge"/>
          <c:yMode val="edge"/>
          <c:x val="0.12591285440170055"/>
          <c:y val="0.13804041609713213"/>
          <c:w val="0.85141841813822727"/>
          <c:h val="0.76742711562032739"/>
        </c:manualLayout>
      </c:layout>
      <c:lineChart>
        <c:grouping val="standard"/>
        <c:varyColors val="0"/>
        <c:ser>
          <c:idx val="0"/>
          <c:order val="0"/>
          <c:tx>
            <c:strRef>
              <c:f>'pivot-gdp'!$B$3:$B$4</c:f>
              <c:strCache>
                <c:ptCount val="1"/>
                <c:pt idx="0">
                  <c:v>Agriculture</c:v>
                </c:pt>
              </c:strCache>
            </c:strRef>
          </c:tx>
          <c:spPr>
            <a:ln w="28575" cap="rnd">
              <a:solidFill>
                <a:schemeClr val="accent1"/>
              </a:solidFill>
              <a:round/>
            </a:ln>
            <a:effectLst/>
          </c:spPr>
          <c:marker>
            <c:symbol val="none"/>
          </c:marker>
          <c:cat>
            <c:strRef>
              <c:f>'pivot-gdp'!$A$5:$A$16</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'pivot-gdp'!$B$5:$B$16</c:f>
              <c:numCache>
                <c:formatCode>General</c:formatCode>
                <c:ptCount val="11"/>
                <c:pt idx="0">
                  <c:v>2349.8000000000002</c:v>
                </c:pt>
                <c:pt idx="1">
                  <c:v>3129.2</c:v>
                </c:pt>
                <c:pt idx="2">
                  <c:v>2500.9</c:v>
                </c:pt>
                <c:pt idx="3">
                  <c:v>2820.3999999999996</c:v>
                </c:pt>
                <c:pt idx="4">
                  <c:v>2916.5</c:v>
                </c:pt>
                <c:pt idx="5">
                  <c:v>3565</c:v>
                </c:pt>
                <c:pt idx="6">
                  <c:v>3417.9000000000005</c:v>
                </c:pt>
                <c:pt idx="7">
                  <c:v>3323.6</c:v>
                </c:pt>
                <c:pt idx="8">
                  <c:v>3557.3999999999996</c:v>
                </c:pt>
                <c:pt idx="9">
                  <c:v>2944.2999999999997</c:v>
                </c:pt>
                <c:pt idx="10">
                  <c:v>3566.7999999999997</c:v>
                </c:pt>
              </c:numCache>
            </c:numRef>
          </c:val>
          <c:smooth val="0"/>
          <c:extLst>
            <c:ext xmlns:c16="http://schemas.microsoft.com/office/drawing/2014/chart" uri="{C3380CC4-5D6E-409C-BE32-E72D297353CC}">
              <c16:uniqueId val="{00000000-370C-47B3-8A79-074B146EA20E}"/>
            </c:ext>
          </c:extLst>
        </c:ser>
        <c:ser>
          <c:idx val="1"/>
          <c:order val="1"/>
          <c:tx>
            <c:strRef>
              <c:f>'pivot-gdp'!$C$3:$C$4</c:f>
              <c:strCache>
                <c:ptCount val="1"/>
                <c:pt idx="0">
                  <c:v>Agriprocessing</c:v>
                </c:pt>
              </c:strCache>
            </c:strRef>
          </c:tx>
          <c:spPr>
            <a:ln w="28575" cap="rnd">
              <a:solidFill>
                <a:schemeClr val="accent2"/>
              </a:solidFill>
              <a:round/>
            </a:ln>
            <a:effectLst/>
          </c:spPr>
          <c:marker>
            <c:symbol val="none"/>
          </c:marker>
          <c:cat>
            <c:strRef>
              <c:f>'pivot-gdp'!$A$5:$A$16</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'pivot-gdp'!$C$5:$C$16</c:f>
              <c:numCache>
                <c:formatCode>General</c:formatCode>
                <c:ptCount val="11"/>
                <c:pt idx="0">
                  <c:v>1560.8</c:v>
                </c:pt>
                <c:pt idx="1">
                  <c:v>1485.5</c:v>
                </c:pt>
                <c:pt idx="2">
                  <c:v>1470.2</c:v>
                </c:pt>
                <c:pt idx="3">
                  <c:v>1221.8999999999999</c:v>
                </c:pt>
                <c:pt idx="4">
                  <c:v>1230.9000000000001</c:v>
                </c:pt>
                <c:pt idx="5">
                  <c:v>1339.6000000000001</c:v>
                </c:pt>
                <c:pt idx="6">
                  <c:v>1244</c:v>
                </c:pt>
                <c:pt idx="7">
                  <c:v>1287.8</c:v>
                </c:pt>
                <c:pt idx="8">
                  <c:v>1510.9</c:v>
                </c:pt>
                <c:pt idx="9">
                  <c:v>1529.9</c:v>
                </c:pt>
                <c:pt idx="10">
                  <c:v>1617.5</c:v>
                </c:pt>
              </c:numCache>
            </c:numRef>
          </c:val>
          <c:smooth val="0"/>
          <c:extLst>
            <c:ext xmlns:c16="http://schemas.microsoft.com/office/drawing/2014/chart" uri="{C3380CC4-5D6E-409C-BE32-E72D297353CC}">
              <c16:uniqueId val="{00000000-E50F-4531-8AA3-673EF87968F0}"/>
            </c:ext>
          </c:extLst>
        </c:ser>
        <c:ser>
          <c:idx val="2"/>
          <c:order val="2"/>
          <c:tx>
            <c:strRef>
              <c:f>'pivot-gdp'!$D$3:$D$4</c:f>
              <c:strCache>
                <c:ptCount val="1"/>
                <c:pt idx="0">
                  <c:v>Agriculture and Agriprocessing</c:v>
                </c:pt>
              </c:strCache>
            </c:strRef>
          </c:tx>
          <c:spPr>
            <a:ln w="28575" cap="rnd">
              <a:solidFill>
                <a:schemeClr val="accent3"/>
              </a:solidFill>
              <a:round/>
            </a:ln>
            <a:effectLst/>
          </c:spPr>
          <c:marker>
            <c:symbol val="none"/>
          </c:marker>
          <c:cat>
            <c:strRef>
              <c:f>'pivot-gdp'!$A$5:$A$16</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'pivot-gdp'!$D$5:$D$16</c:f>
              <c:numCache>
                <c:formatCode>General</c:formatCode>
                <c:ptCount val="11"/>
                <c:pt idx="0">
                  <c:v>3910.6</c:v>
                </c:pt>
                <c:pt idx="1">
                  <c:v>4614.7</c:v>
                </c:pt>
                <c:pt idx="2">
                  <c:v>3971.1</c:v>
                </c:pt>
                <c:pt idx="3">
                  <c:v>4042.3</c:v>
                </c:pt>
                <c:pt idx="4">
                  <c:v>4147.3999999999996</c:v>
                </c:pt>
                <c:pt idx="5">
                  <c:v>4904.6000000000004</c:v>
                </c:pt>
                <c:pt idx="6">
                  <c:v>4661.8999999999996</c:v>
                </c:pt>
                <c:pt idx="7">
                  <c:v>4611.3999999999996</c:v>
                </c:pt>
                <c:pt idx="8">
                  <c:v>5068.3</c:v>
                </c:pt>
                <c:pt idx="9">
                  <c:v>4474.2</c:v>
                </c:pt>
                <c:pt idx="10">
                  <c:v>5184.3</c:v>
                </c:pt>
              </c:numCache>
            </c:numRef>
          </c:val>
          <c:smooth val="0"/>
          <c:extLst>
            <c:ext xmlns:c16="http://schemas.microsoft.com/office/drawing/2014/chart" uri="{C3380CC4-5D6E-409C-BE32-E72D297353CC}">
              <c16:uniqueId val="{00000001-E50F-4531-8AA3-673EF87968F0}"/>
            </c:ext>
          </c:extLst>
        </c:ser>
        <c:dLbls>
          <c:showLegendKey val="0"/>
          <c:showVal val="0"/>
          <c:showCatName val="0"/>
          <c:showSerName val="0"/>
          <c:showPercent val="0"/>
          <c:showBubbleSize val="0"/>
        </c:dLbls>
        <c:smooth val="0"/>
        <c:axId val="642727176"/>
        <c:axId val="642725208"/>
      </c:lineChart>
      <c:catAx>
        <c:axId val="64272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725208"/>
        <c:crosses val="autoZero"/>
        <c:auto val="1"/>
        <c:lblAlgn val="ctr"/>
        <c:lblOffset val="100"/>
        <c:noMultiLvlLbl val="0"/>
      </c:catAx>
      <c:valAx>
        <c:axId val="642725208"/>
        <c:scaling>
          <c:orientation val="minMax"/>
          <c:max val="5450"/>
          <c:min val="45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CA" b="1"/>
                  <a:t>Millions CAD</a:t>
                </a:r>
              </a:p>
            </c:rich>
          </c:tx>
          <c:layout>
            <c:manualLayout>
              <c:xMode val="edge"/>
              <c:yMode val="edge"/>
              <c:x val="1.1767500603366466E-2"/>
              <c:y val="0.1231695483493569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7271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[economic-indicator-dashboard-2022.xlsx]pivot-FCR!ptb_FCR</c:name>
    <c:fmtId val="2"/>
  </c:pivotSource>
  <c:chart>
    <c:autoTitleDeleted val="1"/>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31750" cap="rnd">
            <a:solidFill>
              <a:schemeClr val="accent6"/>
            </a:solidFill>
            <a:round/>
          </a:ln>
          <a:effectLst/>
        </c:spPr>
        <c:marker>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31750" cap="rnd">
            <a:solidFill>
              <a:schemeClr val="accent6"/>
            </a:solidFill>
            <a:round/>
          </a:ln>
          <a:effectLst/>
        </c:spPr>
        <c:marker>
          <c:symbol val="none"/>
        </c:marker>
      </c:pivotFmt>
      <c:pivotFmt>
        <c:idx val="15"/>
        <c:spPr>
          <a:ln w="31750" cap="rnd">
            <a:solidFill>
              <a:schemeClr val="accent6"/>
            </a:solidFill>
            <a:round/>
          </a:ln>
          <a:effectLst/>
        </c:spPr>
        <c:marker>
          <c:symbol val="none"/>
        </c:marker>
      </c:pivotFmt>
      <c:pivotFmt>
        <c:idx val="16"/>
        <c:spPr>
          <a:ln w="31750" cap="rnd">
            <a:solidFill>
              <a:schemeClr val="accent6"/>
            </a:solidFill>
            <a:round/>
          </a:ln>
          <a:effectLst/>
        </c:spPr>
        <c:marker>
          <c:symbol val="none"/>
        </c:marker>
      </c:pivotFmt>
      <c:pivotFmt>
        <c:idx val="17"/>
        <c:spPr>
          <a:ln w="31750" cap="rnd">
            <a:solidFill>
              <a:schemeClr val="accent2">
                <a:lumMod val="75000"/>
              </a:schemeClr>
            </a:solidFill>
            <a:round/>
          </a:ln>
          <a:effectLst/>
        </c:spPr>
        <c:marker>
          <c:symbol val="none"/>
        </c:marker>
      </c:pivotFmt>
      <c:pivotFmt>
        <c:idx val="18"/>
        <c:spPr>
          <a:ln w="31750" cap="rnd">
            <a:solidFill>
              <a:schemeClr val="accent6"/>
            </a:solidFill>
            <a:round/>
          </a:ln>
          <a:effectLst/>
        </c:spPr>
        <c:marker>
          <c:symbol val="none"/>
        </c:marker>
      </c:pivotFmt>
      <c:pivotFmt>
        <c:idx val="19"/>
        <c:spPr>
          <a:ln w="31750" cap="rnd">
            <a:solidFill>
              <a:schemeClr val="accent6"/>
            </a:solidFill>
            <a:round/>
          </a:ln>
          <a:effectLst/>
        </c:spPr>
        <c:marker>
          <c:symbol val="none"/>
        </c:marker>
      </c:pivotFmt>
    </c:pivotFmts>
    <c:plotArea>
      <c:layout>
        <c:manualLayout>
          <c:layoutTarget val="inner"/>
          <c:xMode val="edge"/>
          <c:yMode val="edge"/>
          <c:x val="0.11479969609062027"/>
          <c:y val="0.12084072295342869"/>
          <c:w val="0.86559245061472578"/>
          <c:h val="0.79640545658723427"/>
        </c:manualLayout>
      </c:layout>
      <c:lineChart>
        <c:grouping val="standard"/>
        <c:varyColors val="0"/>
        <c:ser>
          <c:idx val="0"/>
          <c:order val="0"/>
          <c:tx>
            <c:strRef>
              <c:f>'pivot-FCR'!$B$5:$B$6</c:f>
              <c:strCache>
                <c:ptCount val="1"/>
                <c:pt idx="0">
                  <c:v>Total crop receipts</c:v>
                </c:pt>
              </c:strCache>
            </c:strRef>
          </c:tx>
          <c:spPr>
            <a:ln w="31750" cap="rnd">
              <a:solidFill>
                <a:schemeClr val="accent6"/>
              </a:solidFill>
              <a:round/>
            </a:ln>
            <a:effectLst/>
          </c:spPr>
          <c:marker>
            <c:symbol val="none"/>
          </c:marker>
          <c:cat>
            <c:strRef>
              <c:f>'pivot-FCR'!$A$7:$A$18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'pivot-FCR'!$B$7:$B$18</c:f>
              <c:numCache>
                <c:formatCode>General</c:formatCode>
                <c:ptCount val="11"/>
                <c:pt idx="0">
                  <c:v>2745222</c:v>
                </c:pt>
                <c:pt idx="1">
                  <c:v>3501458</c:v>
                </c:pt>
                <c:pt idx="2">
                  <c:v>3275752</c:v>
                </c:pt>
                <c:pt idx="3">
                  <c:v>3200880</c:v>
                </c:pt>
                <c:pt idx="4">
                  <c:v>3621999</c:v>
                </c:pt>
                <c:pt idx="5">
                  <c:v>4276385</c:v>
                </c:pt>
                <c:pt idx="6">
                  <c:v>4201038</c:v>
                </c:pt>
                <c:pt idx="7">
                  <c:v>4005504</c:v>
                </c:pt>
                <c:pt idx="8">
                  <c:v>4373573</c:v>
                </c:pt>
                <c:pt idx="9">
                  <c:v>5295489</c:v>
                </c:pt>
                <c:pt idx="10">
                  <c:v>6090036</c:v>
                </c:pt>
              </c:numCache>
            </c:numRef>
          </c:val>
          <c:smooth val="0"/>
          <c:extLst>
            <c:ext xmlns:c16="http://schemas.microsoft.com/office/drawing/2014/chart" uri="{C3380CC4-5D6E-409C-BE32-E72D297353CC}">
              <c16:uniqueId val="{00000000-2122-479E-9768-994A65C2740E}"/>
            </c:ext>
          </c:extLst>
        </c:ser>
        <c:ser>
          <c:idx val="1"/>
          <c:order val="1"/>
          <c:tx>
            <c:strRef>
              <c:f>'pivot-FCR'!$C$5:$C$6</c:f>
              <c:strCache>
                <c:ptCount val="1"/>
                <c:pt idx="0">
                  <c:v>Total direct payments</c:v>
                </c:pt>
              </c:strCache>
            </c:strRef>
          </c:tx>
          <c:spPr>
            <a:ln w="31750" cap="rnd">
              <a:solidFill>
                <a:schemeClr val="accent5"/>
              </a:solidFill>
              <a:round/>
            </a:ln>
            <a:effectLst/>
          </c:spPr>
          <c:marker>
            <c:symbol val="none"/>
          </c:marker>
          <c:cat>
            <c:strRef>
              <c:f>'pivot-FCR'!$A$7:$A$18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'pivot-FCR'!$C$7:$C$18</c:f>
              <c:numCache>
                <c:formatCode>General</c:formatCode>
                <c:ptCount val="11"/>
                <c:pt idx="0">
                  <c:v>494635</c:v>
                </c:pt>
                <c:pt idx="1">
                  <c:v>370949</c:v>
                </c:pt>
                <c:pt idx="2">
                  <c:v>231201</c:v>
                </c:pt>
                <c:pt idx="3">
                  <c:v>304505</c:v>
                </c:pt>
                <c:pt idx="4">
                  <c:v>221804</c:v>
                </c:pt>
                <c:pt idx="5">
                  <c:v>178141</c:v>
                </c:pt>
                <c:pt idx="6">
                  <c:v>179575</c:v>
                </c:pt>
                <c:pt idx="7">
                  <c:v>255093</c:v>
                </c:pt>
                <c:pt idx="8">
                  <c:v>295489</c:v>
                </c:pt>
                <c:pt idx="9">
                  <c:v>417907</c:v>
                </c:pt>
                <c:pt idx="10">
                  <c:v>634270</c:v>
                </c:pt>
              </c:numCache>
            </c:numRef>
          </c:val>
          <c:smooth val="0"/>
          <c:extLst>
            <c:ext xmlns:c16="http://schemas.microsoft.com/office/drawing/2014/chart" uri="{C3380CC4-5D6E-409C-BE32-E72D297353CC}">
              <c16:uniqueId val="{00000000-B6E0-4261-90CD-FC160F5C1366}"/>
            </c:ext>
          </c:extLst>
        </c:ser>
        <c:ser>
          <c:idx val="2"/>
          <c:order val="2"/>
          <c:tx>
            <c:strRef>
              <c:f>'pivot-FCR'!$D$5:$D$6</c:f>
              <c:strCache>
                <c:ptCount val="1"/>
                <c:pt idx="0">
                  <c:v>Total farm cash receipts</c:v>
                </c:pt>
              </c:strCache>
            </c:strRef>
          </c:tx>
          <c:spPr>
            <a:ln w="31750" cap="rnd">
              <a:solidFill>
                <a:schemeClr val="accent4"/>
              </a:solidFill>
              <a:round/>
            </a:ln>
            <a:effectLst/>
          </c:spPr>
          <c:marker>
            <c:symbol val="none"/>
          </c:marker>
          <c:cat>
            <c:strRef>
              <c:f>'pivot-FCR'!$A$7:$A$18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'pivot-FCR'!$D$7:$D$18</c:f>
              <c:numCache>
                <c:formatCode>General</c:formatCode>
                <c:ptCount val="11"/>
                <c:pt idx="0">
                  <c:v>5164996</c:v>
                </c:pt>
                <c:pt idx="1">
                  <c:v>5855259</c:v>
                </c:pt>
                <c:pt idx="2">
                  <c:v>5979450</c:v>
                </c:pt>
                <c:pt idx="3">
                  <c:v>5828780</c:v>
                </c:pt>
                <c:pt idx="4">
                  <c:v>5963263</c:v>
                </c:pt>
                <c:pt idx="5">
                  <c:v>6692046</c:v>
                </c:pt>
                <c:pt idx="6">
                  <c:v>6624897</c:v>
                </c:pt>
                <c:pt idx="7">
                  <c:v>6661588</c:v>
                </c:pt>
                <c:pt idx="8">
                  <c:v>7012226</c:v>
                </c:pt>
                <c:pt idx="9">
                  <c:v>8493978</c:v>
                </c:pt>
                <c:pt idx="10">
                  <c:v>9749233</c:v>
                </c:pt>
              </c:numCache>
            </c:numRef>
          </c:val>
          <c:smooth val="0"/>
          <c:extLst>
            <c:ext xmlns:c16="http://schemas.microsoft.com/office/drawing/2014/chart" uri="{C3380CC4-5D6E-409C-BE32-E72D297353CC}">
              <c16:uniqueId val="{00000001-B6E0-4261-90CD-FC160F5C1366}"/>
            </c:ext>
          </c:extLst>
        </c:ser>
        <c:ser>
          <c:idx val="3"/>
          <c:order val="3"/>
          <c:tx>
            <c:strRef>
              <c:f>'pivot-FCR'!$E$5:$E$6</c:f>
              <c:strCache>
                <c:ptCount val="1"/>
                <c:pt idx="0">
                  <c:v>Total livestock receipts</c:v>
                </c:pt>
              </c:strCache>
            </c:strRef>
          </c:tx>
          <c:spPr>
            <a:ln w="31750" cap="rnd">
              <a:solidFill>
                <a:schemeClr val="accent2">
                  <a:lumMod val="75000"/>
                </a:schemeClr>
              </a:solidFill>
              <a:round/>
            </a:ln>
            <a:effectLst/>
          </c:spPr>
          <c:marker>
            <c:symbol val="none"/>
          </c:marker>
          <c:cat>
            <c:strRef>
              <c:f>'pivot-FCR'!$A$7:$A$18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'pivot-FCR'!$E$7:$E$18</c:f>
              <c:numCache>
                <c:formatCode>General</c:formatCode>
                <c:ptCount val="11"/>
                <c:pt idx="0">
                  <c:v>1925138</c:v>
                </c:pt>
                <c:pt idx="1">
                  <c:v>1982852</c:v>
                </c:pt>
                <c:pt idx="2">
                  <c:v>2472497</c:v>
                </c:pt>
                <c:pt idx="3">
                  <c:v>2323395</c:v>
                </c:pt>
                <c:pt idx="4">
                  <c:v>2119460</c:v>
                </c:pt>
                <c:pt idx="5">
                  <c:v>2237519</c:v>
                </c:pt>
                <c:pt idx="6">
                  <c:v>2244284</c:v>
                </c:pt>
                <c:pt idx="7">
                  <c:v>2400991</c:v>
                </c:pt>
                <c:pt idx="8">
                  <c:v>2343164</c:v>
                </c:pt>
                <c:pt idx="9">
                  <c:v>2780582</c:v>
                </c:pt>
                <c:pt idx="10">
                  <c:v>3024927</c:v>
                </c:pt>
              </c:numCache>
            </c:numRef>
          </c:val>
          <c:smooth val="0"/>
          <c:extLst>
            <c:ext xmlns:c16="http://schemas.microsoft.com/office/drawing/2014/chart" uri="{C3380CC4-5D6E-409C-BE32-E72D297353CC}">
              <c16:uniqueId val="{00000002-B6E0-4261-90CD-FC160F5C1366}"/>
            </c:ext>
          </c:extLst>
        </c:ser>
        <c:dLbls>
          <c:showLegendKey val="0"/>
          <c:showVal val="0"/>
          <c:showCatName val="0"/>
          <c:showSerName val="0"/>
          <c:showPercent val="0"/>
          <c:showBubbleSize val="0"/>
        </c:dLbls>
        <c:smooth val="0"/>
        <c:axId val="1358944048"/>
        <c:axId val="1358936832"/>
      </c:lineChart>
      <c:catAx>
        <c:axId val="135894404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58936832"/>
        <c:crosses val="autoZero"/>
        <c:auto val="1"/>
        <c:lblAlgn val="ctr"/>
        <c:lblOffset val="100"/>
        <c:noMultiLvlLbl val="0"/>
      </c:catAx>
      <c:valAx>
        <c:axId val="1358936832"/>
        <c:scaling>
          <c:orientation val="minMax"/>
          <c:max val="12000000"/>
          <c:min val="0"/>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58944048"/>
        <c:crosses val="autoZero"/>
        <c:crossBetween val="between"/>
        <c:dispUnits>
          <c:builtInUnit val="thousands"/>
          <c:dispUnitsLbl>
            <c:layout/>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a:t>Thousands CAD</a:t>
                  </a:r>
                </a:p>
              </c:rich>
            </c:tx>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dispUnitsLbl>
        </c:dispUnits>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[economic-indicator-dashboard-2022.xlsx]pivot-food manufacturing!ptb_Manufacturing</c:name>
    <c:fmtId val="7"/>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rgbClr val="F7BFE3"/>
          </a:solidFill>
          <a:ln>
            <a:noFill/>
          </a:ln>
          <a:effectLst/>
        </c:spPr>
      </c:pivotFmt>
      <c:pivotFmt>
        <c:idx val="8"/>
        <c:spPr>
          <a:solidFill>
            <a:schemeClr val="bg2">
              <a:lumMod val="75000"/>
            </a:schemeClr>
          </a:solidFill>
          <a:ln>
            <a:noFill/>
          </a:ln>
          <a:effectLst/>
        </c:spPr>
      </c:pivotFmt>
      <c:pivotFmt>
        <c:idx val="9"/>
        <c:spPr>
          <a:solidFill>
            <a:schemeClr val="bg2">
              <a:lumMod val="75000"/>
            </a:schemeClr>
          </a:solidFill>
          <a:ln>
            <a:noFill/>
          </a:ln>
          <a:effectLst/>
        </c:spPr>
        <c:marker>
          <c:symbol val="none"/>
        </c:marker>
      </c:pivotFmt>
      <c:pivotFmt>
        <c:idx val="10"/>
        <c:spPr>
          <a:solidFill>
            <a:schemeClr val="accent1"/>
          </a:solidFill>
          <a:ln>
            <a:noFill/>
          </a:ln>
          <a:effectLst/>
        </c:spPr>
        <c:marker>
          <c:symbol val="none"/>
        </c:marker>
      </c:pivotFmt>
      <c:pivotFmt>
        <c:idx val="11"/>
        <c:spPr>
          <a:solidFill>
            <a:srgbClr val="F7BFE3"/>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bg2">
              <a:lumMod val="75000"/>
            </a:schemeClr>
          </a:solidFill>
          <a:ln>
            <a:noFill/>
          </a:ln>
          <a:effectLst/>
        </c:spPr>
        <c:marker>
          <c:symbol val="none"/>
        </c:marker>
      </c:pivotFmt>
      <c:pivotFmt>
        <c:idx val="16"/>
        <c:spPr>
          <a:solidFill>
            <a:schemeClr val="accent1"/>
          </a:solidFill>
          <a:ln>
            <a:noFill/>
          </a:ln>
          <a:effectLst/>
        </c:spPr>
        <c:marker>
          <c:symbol val="none"/>
        </c:marker>
      </c:pivotFmt>
      <c:pivotFmt>
        <c:idx val="17"/>
        <c:spPr>
          <a:solidFill>
            <a:srgbClr val="F7BFE3"/>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bg2">
              <a:lumMod val="75000"/>
            </a:schemeClr>
          </a:solidFill>
          <a:ln>
            <a:noFill/>
          </a:ln>
          <a:effectLst/>
        </c:spPr>
        <c:marker>
          <c:symbol val="none"/>
        </c:marker>
      </c:pivotFmt>
      <c:pivotFmt>
        <c:idx val="24"/>
        <c:spPr>
          <a:solidFill>
            <a:schemeClr val="accent1"/>
          </a:solidFill>
          <a:ln>
            <a:noFill/>
          </a:ln>
          <a:effectLst/>
        </c:spPr>
        <c:marker>
          <c:symbol val="none"/>
        </c:marker>
      </c:pivotFmt>
      <c:pivotFmt>
        <c:idx val="25"/>
        <c:spPr>
          <a:solidFill>
            <a:srgbClr val="F7BFE3"/>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3">
              <a:lumMod val="75000"/>
            </a:schemeClr>
          </a:solidFill>
          <a:ln>
            <a:noFill/>
          </a:ln>
          <a:effectLst/>
        </c:spPr>
        <c:marker>
          <c:symbol val="none"/>
        </c:marker>
      </c:pivotFmt>
      <c:pivotFmt>
        <c:idx val="30"/>
        <c:spPr>
          <a:solidFill>
            <a:schemeClr val="accent6"/>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s>
    <c:plotArea>
      <c:layout/>
      <c:barChart>
        <c:barDir val="col"/>
        <c:grouping val="stacked"/>
        <c:varyColors val="0"/>
        <c:ser>
          <c:idx val="0"/>
          <c:order val="0"/>
          <c:tx>
            <c:strRef>
              <c:f>'pivot-food manufacturing'!$B$5:$B$6</c:f>
              <c:strCache>
                <c:ptCount val="1"/>
                <c:pt idx="0">
                  <c:v>Animal food manufacturing </c:v>
                </c:pt>
              </c:strCache>
            </c:strRef>
          </c:tx>
          <c:spPr>
            <a:solidFill>
              <a:schemeClr val="accent3">
                <a:lumMod val="75000"/>
              </a:schemeClr>
            </a:solidFill>
            <a:ln>
              <a:noFill/>
            </a:ln>
            <a:effectLst/>
          </c:spPr>
          <c:invertIfNegative val="0"/>
          <c:cat>
            <c:strRef>
              <c:f>'pivot-food manufacturing'!$A$7:$A$18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'pivot-food manufacturing'!$B$7:$B$18</c:f>
              <c:numCache>
                <c:formatCode>General</c:formatCode>
                <c:ptCount val="11"/>
                <c:pt idx="0">
                  <c:v>328450</c:v>
                </c:pt>
                <c:pt idx="1">
                  <c:v>294539</c:v>
                </c:pt>
                <c:pt idx="2">
                  <c:v>278633</c:v>
                </c:pt>
                <c:pt idx="3">
                  <c:v>308248</c:v>
                </c:pt>
                <c:pt idx="4">
                  <c:v>330683</c:v>
                </c:pt>
                <c:pt idx="5">
                  <c:v>284377</c:v>
                </c:pt>
                <c:pt idx="6">
                  <c:v>281030</c:v>
                </c:pt>
                <c:pt idx="7">
                  <c:v>342894</c:v>
                </c:pt>
                <c:pt idx="8">
                  <c:v>391344</c:v>
                </c:pt>
                <c:pt idx="9">
                  <c:v>481199</c:v>
                </c:pt>
                <c:pt idx="10">
                  <c:v>628574</c:v>
                </c:pt>
              </c:numCache>
            </c:numRef>
          </c:val>
          <c:extLst>
            <c:ext xmlns:c16="http://schemas.microsoft.com/office/drawing/2014/chart" uri="{C3380CC4-5D6E-409C-BE32-E72D297353CC}">
              <c16:uniqueId val="{00000019-2EC8-4F11-976C-12F5C6F4001E}"/>
            </c:ext>
          </c:extLst>
        </c:ser>
        <c:ser>
          <c:idx val="1"/>
          <c:order val="1"/>
          <c:tx>
            <c:strRef>
              <c:f>'pivot-food manufacturing'!$C$5:$C$6</c:f>
              <c:strCache>
                <c:ptCount val="1"/>
                <c:pt idx="0">
                  <c:v>Dairy product manufacturing </c:v>
                </c:pt>
              </c:strCache>
            </c:strRef>
          </c:tx>
          <c:spPr>
            <a:solidFill>
              <a:schemeClr val="accent2"/>
            </a:solidFill>
            <a:ln>
              <a:noFill/>
            </a:ln>
            <a:effectLst/>
          </c:spPr>
          <c:invertIfNegative val="0"/>
          <c:cat>
            <c:strRef>
              <c:f>'pivot-food manufacturing'!$A$7:$A$18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'pivot-food manufacturing'!$C$7:$C$18</c:f>
              <c:numCache>
                <c:formatCode>General</c:formatCode>
                <c:ptCount val="11"/>
                <c:pt idx="0">
                  <c:v>0</c:v>
                </c:pt>
                <c:pt idx="1">
                  <c:v>588847</c:v>
                </c:pt>
                <c:pt idx="2">
                  <c:v>546957</c:v>
                </c:pt>
                <c:pt idx="3">
                  <c:v>360876</c:v>
                </c:pt>
                <c:pt idx="4">
                  <c:v>426203</c:v>
                </c:pt>
                <c:pt idx="5">
                  <c:v>548548</c:v>
                </c:pt>
                <c:pt idx="6">
                  <c:v>748936</c:v>
                </c:pt>
                <c:pt idx="7">
                  <c:v>756093</c:v>
                </c:pt>
                <c:pt idx="8">
                  <c:v>882282</c:v>
                </c:pt>
                <c:pt idx="9">
                  <c:v>913945</c:v>
                </c:pt>
                <c:pt idx="10">
                  <c:v>958433</c:v>
                </c:pt>
              </c:numCache>
            </c:numRef>
          </c:val>
          <c:extLst>
            <c:ext xmlns:c16="http://schemas.microsoft.com/office/drawing/2014/chart" uri="{C3380CC4-5D6E-409C-BE32-E72D297353CC}">
              <c16:uniqueId val="{00000005-FF74-4434-AE10-18934455A8C1}"/>
            </c:ext>
          </c:extLst>
        </c:ser>
        <c:ser>
          <c:idx val="2"/>
          <c:order val="2"/>
          <c:tx>
            <c:strRef>
              <c:f>'pivot-food manufacturing'!$D$5:$D$6</c:f>
              <c:strCache>
                <c:ptCount val="1"/>
                <c:pt idx="0">
                  <c:v>Grain and oilseed milling </c:v>
                </c:pt>
              </c:strCache>
            </c:strRef>
          </c:tx>
          <c:spPr>
            <a:solidFill>
              <a:schemeClr val="accent6"/>
            </a:solidFill>
            <a:ln>
              <a:noFill/>
            </a:ln>
            <a:effectLst/>
          </c:spPr>
          <c:invertIfNegative val="0"/>
          <c:cat>
            <c:strRef>
              <c:f>'pivot-food manufacturing'!$A$7:$A$18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'pivot-food manufacturing'!$D$7:$D$18</c:f>
              <c:numCache>
                <c:formatCode>General</c:formatCode>
                <c:ptCount val="11"/>
                <c:pt idx="0">
                  <c:v>0</c:v>
                </c:pt>
                <c:pt idx="1">
                  <c:v>853857</c:v>
                </c:pt>
                <c:pt idx="2">
                  <c:v>787430</c:v>
                </c:pt>
                <c:pt idx="3">
                  <c:v>868814</c:v>
                </c:pt>
                <c:pt idx="4">
                  <c:v>1018439</c:v>
                </c:pt>
                <c:pt idx="5">
                  <c:v>1002933</c:v>
                </c:pt>
                <c:pt idx="6">
                  <c:v>1020188</c:v>
                </c:pt>
                <c:pt idx="7">
                  <c:v>973172</c:v>
                </c:pt>
                <c:pt idx="8">
                  <c:v>1462943</c:v>
                </c:pt>
                <c:pt idx="9">
                  <c:v>1737839</c:v>
                </c:pt>
                <c:pt idx="10">
                  <c:v>2313167</c:v>
                </c:pt>
              </c:numCache>
            </c:numRef>
          </c:val>
          <c:extLst>
            <c:ext xmlns:c16="http://schemas.microsoft.com/office/drawing/2014/chart" uri="{C3380CC4-5D6E-409C-BE32-E72D297353CC}">
              <c16:uniqueId val="{00000006-FF74-4434-AE10-18934455A8C1}"/>
            </c:ext>
          </c:extLst>
        </c:ser>
        <c:ser>
          <c:idx val="3"/>
          <c:order val="3"/>
          <c:tx>
            <c:strRef>
              <c:f>'pivot-food manufacturing'!$E$5:$E$6</c:f>
              <c:strCache>
                <c:ptCount val="1"/>
                <c:pt idx="0">
                  <c:v>Meat product manufacturing </c:v>
                </c:pt>
              </c:strCache>
            </c:strRef>
          </c:tx>
          <c:spPr>
            <a:solidFill>
              <a:schemeClr val="accent4"/>
            </a:solidFill>
            <a:ln>
              <a:noFill/>
            </a:ln>
            <a:effectLst/>
          </c:spPr>
          <c:invertIfNegative val="0"/>
          <c:cat>
            <c:strRef>
              <c:f>'pivot-food manufacturing'!$A$7:$A$18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'pivot-food manufacturing'!$E$7:$E$18</c:f>
              <c:numCache>
                <c:formatCode>General</c:formatCode>
                <c:ptCount val="11"/>
                <c:pt idx="0">
                  <c:v>1830787</c:v>
                </c:pt>
                <c:pt idx="1">
                  <c:v>902648</c:v>
                </c:pt>
                <c:pt idx="2">
                  <c:v>0</c:v>
                </c:pt>
                <c:pt idx="3">
                  <c:v>0</c:v>
                </c:pt>
                <c:pt idx="4">
                  <c:v>2134310</c:v>
                </c:pt>
                <c:pt idx="5">
                  <c:v>2502673</c:v>
                </c:pt>
                <c:pt idx="6">
                  <c:v>1787168</c:v>
                </c:pt>
                <c:pt idx="7">
                  <c:v>1831193</c:v>
                </c:pt>
                <c:pt idx="8">
                  <c:v>2287355</c:v>
                </c:pt>
                <c:pt idx="9">
                  <c:v>2445863</c:v>
                </c:pt>
                <c:pt idx="10">
                  <c:v>2597685</c:v>
                </c:pt>
              </c:numCache>
            </c:numRef>
          </c:val>
          <c:extLst>
            <c:ext xmlns:c16="http://schemas.microsoft.com/office/drawing/2014/chart" uri="{C3380CC4-5D6E-409C-BE32-E72D297353CC}">
              <c16:uniqueId val="{00000007-FF74-4434-AE10-18934455A8C1}"/>
            </c:ext>
          </c:extLst>
        </c:ser>
        <c:ser>
          <c:idx val="4"/>
          <c:order val="4"/>
          <c:tx>
            <c:strRef>
              <c:f>'pivot-food manufacturing'!$F$5:$F$6</c:f>
              <c:strCache>
                <c:ptCount val="1"/>
                <c:pt idx="0">
                  <c:v>Other food manufacturing</c:v>
                </c:pt>
              </c:strCache>
            </c:strRef>
          </c:tx>
          <c:spPr>
            <a:solidFill>
              <a:schemeClr val="accent5"/>
            </a:solidFill>
            <a:ln>
              <a:noFill/>
            </a:ln>
            <a:effectLst/>
          </c:spPr>
          <c:invertIfNegative val="0"/>
          <c:cat>
            <c:strRef>
              <c:f>'pivot-food manufacturing'!$A$7:$A$18</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'pivot-food manufacturing'!$F$7:$F$18</c:f>
              <c:numCache>
                <c:formatCode>General</c:formatCode>
                <c:ptCount val="11"/>
                <c:pt idx="0">
                  <c:v>2039695</c:v>
                </c:pt>
                <c:pt idx="1">
                  <c:v>2017850</c:v>
                </c:pt>
                <c:pt idx="2">
                  <c:v>3014795</c:v>
                </c:pt>
                <c:pt idx="3">
                  <c:v>2706580</c:v>
                </c:pt>
                <c:pt idx="4">
                  <c:v>812337</c:v>
                </c:pt>
                <c:pt idx="5">
                  <c:v>853973</c:v>
                </c:pt>
                <c:pt idx="6">
                  <c:v>1011307</c:v>
                </c:pt>
                <c:pt idx="7">
                  <c:v>1015065</c:v>
                </c:pt>
                <c:pt idx="8">
                  <c:v>1088212</c:v>
                </c:pt>
                <c:pt idx="9">
                  <c:v>1267055</c:v>
                </c:pt>
                <c:pt idx="10">
                  <c:v>1524252</c:v>
                </c:pt>
              </c:numCache>
            </c:numRef>
          </c:val>
          <c:extLst>
            <c:ext xmlns:c16="http://schemas.microsoft.com/office/drawing/2014/chart" uri="{C3380CC4-5D6E-409C-BE32-E72D297353CC}">
              <c16:uniqueId val="{00000008-FF74-4434-AE10-18934455A8C1}"/>
            </c:ext>
          </c:extLst>
        </c:ser>
        <c:dLbls>
          <c:showLegendKey val="0"/>
          <c:showVal val="0"/>
          <c:showCatName val="0"/>
          <c:showSerName val="0"/>
          <c:showPercent val="0"/>
          <c:showBubbleSize val="0"/>
        </c:dLbls>
        <c:gapWidth val="150"/>
        <c:overlap val="100"/>
        <c:axId val="166805927"/>
        <c:axId val="166803303"/>
      </c:barChart>
      <c:catAx>
        <c:axId val="166805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803303"/>
        <c:crosses val="autoZero"/>
        <c:auto val="1"/>
        <c:lblAlgn val="ctr"/>
        <c:lblOffset val="100"/>
        <c:noMultiLvlLbl val="0"/>
      </c:catAx>
      <c:valAx>
        <c:axId val="166803303"/>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805927"/>
        <c:crosses val="autoZero"/>
        <c:crossBetween val="between"/>
        <c:dispUnits>
          <c:builtInUnit val="millions"/>
          <c:dispUnitsLbl>
            <c:layout/>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b="1"/>
                    <a:t>Millions CAD</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t"/>
      <c:layout>
        <c:manualLayout>
          <c:xMode val="edge"/>
          <c:yMode val="edge"/>
          <c:x val="0.11379791548182368"/>
          <c:y val="4.2462845010615709E-2"/>
          <c:w val="0.34933845847145106"/>
          <c:h val="0.301663963979024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[economic-indicator-dashboard-2022.xlsx]pivot-agrifood trade!ptb_Trade</c:name>
    <c:fmtId val="2"/>
  </c:pivotSource>
  <c:chart>
    <c:autoTitleDeleted val="1"/>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1"/>
            </a:solidFill>
            <a:round/>
          </a:ln>
          <a:effectLst/>
        </c:spPr>
        <c:marker>
          <c:symbol val="none"/>
        </c:marker>
      </c:pivotFmt>
      <c:pivotFmt>
        <c:idx val="9"/>
        <c:spPr>
          <a:solidFill>
            <a:schemeClr val="accent1"/>
          </a:solidFill>
          <a:ln w="28575" cap="rnd">
            <a:solidFill>
              <a:schemeClr val="accent1"/>
            </a:solidFill>
            <a:round/>
          </a:ln>
          <a:effectLst/>
        </c:spPr>
        <c:marker>
          <c:symbol val="none"/>
        </c:marker>
      </c:pivotFmt>
      <c:pivotFmt>
        <c:idx val="10"/>
        <c:spPr>
          <a:solidFill>
            <a:schemeClr val="accent1"/>
          </a:solidFill>
          <a:ln w="28575" cap="rnd">
            <a:solidFill>
              <a:schemeClr val="accent1"/>
            </a:solidFill>
            <a:round/>
          </a:ln>
          <a:effectLst/>
        </c:spPr>
        <c:marker>
          <c:symbol val="none"/>
        </c:marker>
      </c:pivotFmt>
      <c:pivotFmt>
        <c:idx val="11"/>
        <c:spPr>
          <a:solidFill>
            <a:schemeClr val="accent1"/>
          </a:solidFill>
          <a:ln w="28575" cap="rnd">
            <a:solidFill>
              <a:schemeClr val="accent1"/>
            </a:solidFill>
            <a:round/>
          </a:ln>
          <a:effectLst/>
        </c:spPr>
        <c:marker>
          <c:symbol val="none"/>
        </c:marker>
      </c:pivotFmt>
      <c:pivotFmt>
        <c:idx val="12"/>
        <c:spPr>
          <a:solidFill>
            <a:schemeClr val="accent1"/>
          </a:solidFill>
          <a:ln w="28575" cap="rnd">
            <a:solidFill>
              <a:schemeClr val="accent1"/>
            </a:solidFill>
            <a:round/>
          </a:ln>
          <a:effectLst/>
        </c:spPr>
        <c:marker>
          <c:symbol val="none"/>
        </c:marker>
      </c:pivotFmt>
      <c:pivotFmt>
        <c:idx val="13"/>
        <c:spPr>
          <a:solidFill>
            <a:schemeClr val="accent1"/>
          </a:solidFill>
          <a:ln w="28575" cap="rnd">
            <a:solidFill>
              <a:schemeClr val="accent1"/>
            </a:solidFill>
            <a:round/>
          </a:ln>
          <a:effectLst/>
        </c:spPr>
        <c:marker>
          <c:symbol val="none"/>
        </c:marker>
      </c:pivotFmt>
      <c:pivotFmt>
        <c:idx val="14"/>
        <c:spPr>
          <a:solidFill>
            <a:schemeClr val="accent1"/>
          </a:solidFill>
          <a:ln w="28575" cap="rnd">
            <a:solidFill>
              <a:schemeClr val="accent1"/>
            </a:solidFill>
            <a:round/>
          </a:ln>
          <a:effectLst/>
        </c:spPr>
        <c:marker>
          <c:symbol val="none"/>
        </c:marker>
      </c:pivotFmt>
      <c:pivotFmt>
        <c:idx val="15"/>
        <c:spPr>
          <a:solidFill>
            <a:schemeClr val="accent1"/>
          </a:solidFill>
          <a:ln w="28575" cap="rnd">
            <a:solidFill>
              <a:schemeClr val="accent1"/>
            </a:solidFill>
            <a:round/>
          </a:ln>
          <a:effectLst/>
        </c:spPr>
        <c:marker>
          <c:symbol val="none"/>
        </c:marker>
      </c:pivotFmt>
      <c:pivotFmt>
        <c:idx val="16"/>
        <c:spPr>
          <a:solidFill>
            <a:schemeClr val="accent1"/>
          </a:solidFill>
          <a:ln w="28575" cap="rnd">
            <a:solidFill>
              <a:schemeClr val="accent1"/>
            </a:solidFill>
            <a:round/>
          </a:ln>
          <a:effectLst/>
        </c:spPr>
        <c:marker>
          <c:symbol val="none"/>
        </c:marker>
      </c:pivotFmt>
      <c:pivotFmt>
        <c:idx val="17"/>
        <c:spPr>
          <a:solidFill>
            <a:schemeClr val="accent1"/>
          </a:solidFill>
          <a:ln w="28575" cap="rnd">
            <a:solidFill>
              <a:schemeClr val="accent1"/>
            </a:solidFill>
            <a:round/>
          </a:ln>
          <a:effectLst/>
        </c:spPr>
        <c:marker>
          <c:symbol val="none"/>
        </c:marker>
      </c:pivotFmt>
      <c:pivotFmt>
        <c:idx val="18"/>
        <c:spPr>
          <a:solidFill>
            <a:schemeClr val="accent1"/>
          </a:solidFill>
          <a:ln w="28575" cap="rnd">
            <a:solidFill>
              <a:schemeClr val="accent1"/>
            </a:solidFill>
            <a:round/>
          </a:ln>
          <a:effectLst/>
        </c:spPr>
        <c:marker>
          <c:symbol val="none"/>
        </c:marker>
      </c:pivotFmt>
      <c:pivotFmt>
        <c:idx val="19"/>
        <c:spPr>
          <a:solidFill>
            <a:schemeClr val="accent1"/>
          </a:solidFill>
          <a:ln w="28575" cap="rnd">
            <a:solidFill>
              <a:schemeClr val="accent1"/>
            </a:solidFill>
            <a:round/>
          </a:ln>
          <a:effectLst/>
        </c:spPr>
        <c:marker>
          <c:symbol val="none"/>
        </c:marker>
      </c:pivotFmt>
      <c:pivotFmt>
        <c:idx val="20"/>
        <c:spPr>
          <a:solidFill>
            <a:schemeClr val="accent1"/>
          </a:solidFill>
          <a:ln w="28575" cap="rnd">
            <a:solidFill>
              <a:schemeClr val="accent1"/>
            </a:solidFill>
            <a:round/>
          </a:ln>
          <a:effectLst/>
        </c:spPr>
        <c:marker>
          <c:symbol val="none"/>
        </c:marker>
      </c:pivotFmt>
      <c:pivotFmt>
        <c:idx val="21"/>
        <c:spPr>
          <a:solidFill>
            <a:schemeClr val="accent1"/>
          </a:solidFill>
          <a:ln w="28575" cap="rnd">
            <a:solidFill>
              <a:schemeClr val="accent1"/>
            </a:solidFill>
            <a:round/>
          </a:ln>
          <a:effectLst/>
        </c:spPr>
        <c:marker>
          <c:symbol val="none"/>
        </c:marker>
      </c:pivotFmt>
      <c:pivotFmt>
        <c:idx val="22"/>
        <c:spPr>
          <a:solidFill>
            <a:schemeClr val="accent1"/>
          </a:solidFill>
          <a:ln w="28575" cap="rnd">
            <a:solidFill>
              <a:schemeClr val="accent1"/>
            </a:solidFill>
            <a:round/>
          </a:ln>
          <a:effectLst/>
        </c:spPr>
        <c:marker>
          <c:symbol val="none"/>
        </c:marker>
      </c:pivotFmt>
      <c:pivotFmt>
        <c:idx val="23"/>
        <c:spPr>
          <a:solidFill>
            <a:schemeClr val="accent1"/>
          </a:solidFill>
          <a:ln w="28575" cap="rnd">
            <a:solidFill>
              <a:schemeClr val="accent1"/>
            </a:solidFill>
            <a:round/>
          </a:ln>
          <a:effectLst/>
        </c:spPr>
        <c:marker>
          <c:symbol val="none"/>
        </c:marker>
      </c:pivotFmt>
      <c:pivotFmt>
        <c:idx val="24"/>
        <c:spPr>
          <a:solidFill>
            <a:schemeClr val="accent1"/>
          </a:solidFill>
          <a:ln w="28575" cap="rnd">
            <a:solidFill>
              <a:schemeClr val="accent1"/>
            </a:solidFill>
            <a:round/>
          </a:ln>
          <a:effectLst/>
        </c:spPr>
        <c:marker>
          <c:symbol val="none"/>
        </c:marker>
      </c:pivotFmt>
      <c:pivotFmt>
        <c:idx val="25"/>
        <c:spPr>
          <a:solidFill>
            <a:schemeClr val="accent1"/>
          </a:solidFill>
          <a:ln w="28575" cap="rnd">
            <a:solidFill>
              <a:schemeClr val="accent1"/>
            </a:solidFill>
            <a:round/>
          </a:ln>
          <a:effectLst/>
        </c:spPr>
        <c:marker>
          <c:symbol val="none"/>
        </c:marker>
      </c:pivotFmt>
      <c:pivotFmt>
        <c:idx val="26"/>
        <c:spPr>
          <a:solidFill>
            <a:schemeClr val="accent1"/>
          </a:solidFill>
          <a:ln w="28575" cap="rnd">
            <a:solidFill>
              <a:schemeClr val="accent1"/>
            </a:solidFill>
            <a:round/>
          </a:ln>
          <a:effectLst/>
        </c:spPr>
        <c:marker>
          <c:symbol val="none"/>
        </c:marker>
      </c:pivotFmt>
      <c:pivotFmt>
        <c:idx val="27"/>
        <c:spPr>
          <a:solidFill>
            <a:schemeClr val="accent1"/>
          </a:solidFill>
          <a:ln w="28575" cap="rnd">
            <a:solidFill>
              <a:schemeClr val="accent1"/>
            </a:solidFill>
            <a:round/>
          </a:ln>
          <a:effectLst/>
        </c:spPr>
        <c:marker>
          <c:symbol val="none"/>
        </c:marker>
      </c:pivotFmt>
      <c:pivotFmt>
        <c:idx val="28"/>
        <c:spPr>
          <a:solidFill>
            <a:schemeClr val="accent1"/>
          </a:solidFill>
          <a:ln w="28575" cap="rnd">
            <a:solidFill>
              <a:schemeClr val="accent1"/>
            </a:solidFill>
            <a:round/>
          </a:ln>
          <a:effectLst/>
        </c:spPr>
        <c:marker>
          <c:symbol val="none"/>
        </c:marker>
      </c:pivotFmt>
      <c:pivotFmt>
        <c:idx val="29"/>
        <c:spPr>
          <a:solidFill>
            <a:schemeClr val="accent1"/>
          </a:solidFill>
          <a:ln w="28575" cap="rnd">
            <a:solidFill>
              <a:schemeClr val="accent1"/>
            </a:solidFill>
            <a:round/>
          </a:ln>
          <a:effectLst/>
        </c:spPr>
        <c:marker>
          <c:symbol val="none"/>
        </c:marker>
      </c:pivotFmt>
      <c:pivotFmt>
        <c:idx val="30"/>
        <c:spPr>
          <a:solidFill>
            <a:schemeClr val="accent1"/>
          </a:solidFill>
          <a:ln w="28575" cap="rnd">
            <a:solidFill>
              <a:schemeClr val="accent1"/>
            </a:solidFill>
            <a:round/>
          </a:ln>
          <a:effectLst/>
        </c:spPr>
        <c:marker>
          <c:symbol val="none"/>
        </c:marker>
      </c:pivotFmt>
      <c:pivotFmt>
        <c:idx val="31"/>
        <c:spPr>
          <a:solidFill>
            <a:schemeClr val="accent1"/>
          </a:solidFill>
          <a:ln w="28575" cap="rnd">
            <a:solidFill>
              <a:schemeClr val="accent1"/>
            </a:solidFill>
            <a:round/>
          </a:ln>
          <a:effectLst/>
        </c:spPr>
        <c:marker>
          <c:symbol val="none"/>
        </c:marker>
      </c:pivotFmt>
      <c:pivotFmt>
        <c:idx val="32"/>
        <c:spPr>
          <a:solidFill>
            <a:schemeClr val="accent1"/>
          </a:solidFill>
          <a:ln w="28575" cap="rnd">
            <a:solidFill>
              <a:schemeClr val="accent1"/>
            </a:solidFill>
            <a:round/>
          </a:ln>
          <a:effectLst/>
        </c:spPr>
        <c:marker>
          <c:symbol val="none"/>
        </c:marker>
      </c:pivotFmt>
      <c:pivotFmt>
        <c:idx val="33"/>
        <c:spPr>
          <a:solidFill>
            <a:schemeClr val="accent1"/>
          </a:solidFill>
          <a:ln w="28575" cap="rnd">
            <a:solidFill>
              <a:schemeClr val="accent1"/>
            </a:solidFill>
            <a:round/>
          </a:ln>
          <a:effectLst/>
        </c:spPr>
        <c:marker>
          <c:symbol val="none"/>
        </c:marker>
      </c:pivotFmt>
      <c:pivotFmt>
        <c:idx val="34"/>
        <c:spPr>
          <a:solidFill>
            <a:schemeClr val="accent1"/>
          </a:solidFill>
          <a:ln w="28575" cap="rnd">
            <a:solidFill>
              <a:schemeClr val="accent1"/>
            </a:solidFill>
            <a:round/>
          </a:ln>
          <a:effectLst/>
        </c:spPr>
        <c:marker>
          <c:symbol val="none"/>
        </c:marker>
      </c:pivotFmt>
      <c:pivotFmt>
        <c:idx val="35"/>
        <c:spPr>
          <a:solidFill>
            <a:schemeClr val="accent1"/>
          </a:solidFill>
          <a:ln w="28575" cap="rnd">
            <a:solidFill>
              <a:schemeClr val="accent1"/>
            </a:solidFill>
            <a:round/>
          </a:ln>
          <a:effectLst/>
        </c:spPr>
        <c:marker>
          <c:symbol val="none"/>
        </c:marker>
      </c:pivotFmt>
      <c:pivotFmt>
        <c:idx val="36"/>
        <c:spPr>
          <a:solidFill>
            <a:schemeClr val="accent1"/>
          </a:solidFill>
          <a:ln w="28575" cap="rnd">
            <a:solidFill>
              <a:schemeClr val="accent1"/>
            </a:solidFill>
            <a:round/>
          </a:ln>
          <a:effectLst/>
        </c:spPr>
        <c:marker>
          <c:symbol val="none"/>
        </c:marker>
      </c:pivotFmt>
      <c:pivotFmt>
        <c:idx val="37"/>
        <c:spPr>
          <a:solidFill>
            <a:schemeClr val="accent1"/>
          </a:solidFill>
          <a:ln w="28575" cap="rnd">
            <a:solidFill>
              <a:schemeClr val="accent1"/>
            </a:solidFill>
            <a:round/>
          </a:ln>
          <a:effectLst/>
        </c:spPr>
        <c:marker>
          <c:symbol val="none"/>
        </c:marker>
      </c:pivotFmt>
      <c:pivotFmt>
        <c:idx val="38"/>
        <c:spPr>
          <a:solidFill>
            <a:schemeClr val="accent1"/>
          </a:solidFill>
          <a:ln w="28575" cap="rnd">
            <a:solidFill>
              <a:schemeClr val="accent1"/>
            </a:solidFill>
            <a:round/>
          </a:ln>
          <a:effectLst/>
        </c:spPr>
        <c:marker>
          <c:symbol val="none"/>
        </c:marker>
      </c:pivotFmt>
      <c:pivotFmt>
        <c:idx val="39"/>
        <c:spPr>
          <a:solidFill>
            <a:schemeClr val="accent1"/>
          </a:solidFill>
          <a:ln w="28575" cap="rnd">
            <a:solidFill>
              <a:schemeClr val="accent1"/>
            </a:solidFill>
            <a:round/>
          </a:ln>
          <a:effectLst/>
        </c:spPr>
        <c:marker>
          <c:symbol val="none"/>
        </c:marker>
      </c:pivotFmt>
      <c:pivotFmt>
        <c:idx val="40"/>
        <c:spPr>
          <a:solidFill>
            <a:schemeClr val="accent1"/>
          </a:solidFill>
          <a:ln w="28575" cap="rnd">
            <a:solidFill>
              <a:schemeClr val="accent1"/>
            </a:solidFill>
            <a:round/>
          </a:ln>
          <a:effectLst/>
        </c:spPr>
        <c:marker>
          <c:symbol val="none"/>
        </c:marker>
      </c:pivotFmt>
      <c:pivotFmt>
        <c:idx val="41"/>
        <c:spPr>
          <a:solidFill>
            <a:schemeClr val="accent1"/>
          </a:solidFill>
          <a:ln w="28575" cap="rnd">
            <a:solidFill>
              <a:schemeClr val="accent1"/>
            </a:solidFill>
            <a:round/>
          </a:ln>
          <a:effectLst/>
        </c:spPr>
        <c:marker>
          <c:symbol val="none"/>
        </c:marker>
      </c:pivotFmt>
      <c:pivotFmt>
        <c:idx val="42"/>
        <c:spPr>
          <a:solidFill>
            <a:schemeClr val="accent1"/>
          </a:solidFill>
          <a:ln w="28575" cap="rnd">
            <a:solidFill>
              <a:schemeClr val="accent1"/>
            </a:solidFill>
            <a:round/>
          </a:ln>
          <a:effectLst/>
        </c:spPr>
        <c:marker>
          <c:symbol val="none"/>
        </c:marker>
      </c:pivotFmt>
      <c:pivotFmt>
        <c:idx val="43"/>
        <c:spPr>
          <a:solidFill>
            <a:schemeClr val="accent1"/>
          </a:solidFill>
          <a:ln w="28575" cap="rnd">
            <a:solidFill>
              <a:schemeClr val="accent1"/>
            </a:solidFill>
            <a:round/>
          </a:ln>
          <a:effectLst/>
        </c:spPr>
        <c:marker>
          <c:symbol val="none"/>
        </c:marker>
      </c:pivotFmt>
      <c:pivotFmt>
        <c:idx val="44"/>
        <c:spPr>
          <a:solidFill>
            <a:schemeClr val="accent1"/>
          </a:solidFill>
          <a:ln w="28575" cap="rnd">
            <a:solidFill>
              <a:schemeClr val="accent1"/>
            </a:solidFill>
            <a:round/>
          </a:ln>
          <a:effectLst/>
        </c:spPr>
        <c:marker>
          <c:symbol val="none"/>
        </c:marker>
      </c:pivotFmt>
      <c:pivotFmt>
        <c:idx val="45"/>
        <c:spPr>
          <a:solidFill>
            <a:schemeClr val="accent1"/>
          </a:solidFill>
          <a:ln w="28575" cap="rnd">
            <a:solidFill>
              <a:schemeClr val="accent1"/>
            </a:solidFill>
            <a:round/>
          </a:ln>
          <a:effectLst/>
        </c:spPr>
        <c:marker>
          <c:symbol val="none"/>
        </c:marker>
      </c:pivotFmt>
      <c:pivotFmt>
        <c:idx val="46"/>
        <c:spPr>
          <a:solidFill>
            <a:schemeClr val="accent1"/>
          </a:solidFill>
          <a:ln w="28575" cap="rnd">
            <a:solidFill>
              <a:schemeClr val="accent1"/>
            </a:solidFill>
            <a:round/>
          </a:ln>
          <a:effectLst/>
        </c:spPr>
        <c:marker>
          <c:symbol val="none"/>
        </c:marker>
      </c:pivotFmt>
      <c:pivotFmt>
        <c:idx val="47"/>
        <c:spPr>
          <a:solidFill>
            <a:schemeClr val="accent1"/>
          </a:solidFill>
          <a:ln w="28575" cap="rnd">
            <a:solidFill>
              <a:schemeClr val="accent1"/>
            </a:solidFill>
            <a:round/>
          </a:ln>
          <a:effectLst/>
        </c:spPr>
        <c:marker>
          <c:symbol val="none"/>
        </c:marker>
      </c:pivotFmt>
      <c:pivotFmt>
        <c:idx val="48"/>
        <c:spPr>
          <a:solidFill>
            <a:schemeClr val="accent1"/>
          </a:solidFill>
          <a:ln w="28575" cap="rnd">
            <a:solidFill>
              <a:schemeClr val="accent1"/>
            </a:solidFill>
            <a:round/>
          </a:ln>
          <a:effectLst/>
        </c:spPr>
        <c:marker>
          <c:symbol val="none"/>
        </c:marker>
      </c:pivotFmt>
      <c:pivotFmt>
        <c:idx val="49"/>
        <c:spPr>
          <a:solidFill>
            <a:schemeClr val="accent1"/>
          </a:solidFill>
          <a:ln w="28575" cap="rnd">
            <a:solidFill>
              <a:schemeClr val="accent1"/>
            </a:solidFill>
            <a:round/>
          </a:ln>
          <a:effectLst/>
        </c:spPr>
        <c:marker>
          <c:symbol val="none"/>
        </c:marker>
      </c:pivotFmt>
      <c:pivotFmt>
        <c:idx val="50"/>
        <c:spPr>
          <a:solidFill>
            <a:schemeClr val="accent1"/>
          </a:solidFill>
          <a:ln w="28575" cap="rnd">
            <a:solidFill>
              <a:schemeClr val="accent1"/>
            </a:solidFill>
            <a:round/>
          </a:ln>
          <a:effectLst/>
        </c:spPr>
        <c:marker>
          <c:symbol val="none"/>
        </c:marker>
      </c:pivotFmt>
      <c:pivotFmt>
        <c:idx val="51"/>
        <c:spPr>
          <a:solidFill>
            <a:schemeClr val="accent1"/>
          </a:solidFill>
          <a:ln w="28575" cap="rnd">
            <a:solidFill>
              <a:schemeClr val="accent1"/>
            </a:solidFill>
            <a:round/>
          </a:ln>
          <a:effectLst/>
        </c:spPr>
        <c:marker>
          <c:symbol val="none"/>
        </c:marker>
      </c:pivotFmt>
      <c:pivotFmt>
        <c:idx val="52"/>
        <c:spPr>
          <a:solidFill>
            <a:schemeClr val="accent1"/>
          </a:solidFill>
          <a:ln w="28575" cap="rnd">
            <a:solidFill>
              <a:schemeClr val="accent1"/>
            </a:solidFill>
            <a:round/>
          </a:ln>
          <a:effectLst/>
        </c:spPr>
        <c:marker>
          <c:symbol val="none"/>
        </c:marker>
      </c:pivotFmt>
      <c:pivotFmt>
        <c:idx val="53"/>
        <c:spPr>
          <a:solidFill>
            <a:schemeClr val="accent1"/>
          </a:solidFill>
          <a:ln w="28575" cap="rnd">
            <a:solidFill>
              <a:schemeClr val="accent1"/>
            </a:solidFill>
            <a:round/>
          </a:ln>
          <a:effectLst/>
        </c:spPr>
        <c:marker>
          <c:symbol val="none"/>
        </c:marker>
      </c:pivotFmt>
      <c:pivotFmt>
        <c:idx val="54"/>
        <c:spPr>
          <a:solidFill>
            <a:schemeClr val="accent1"/>
          </a:solidFill>
          <a:ln w="28575" cap="rnd">
            <a:solidFill>
              <a:schemeClr val="accent1"/>
            </a:solidFill>
            <a:round/>
          </a:ln>
          <a:effectLst/>
        </c:spPr>
        <c:marker>
          <c:symbol val="none"/>
        </c:marker>
      </c:pivotFmt>
      <c:pivotFmt>
        <c:idx val="55"/>
        <c:spPr>
          <a:solidFill>
            <a:schemeClr val="accent1"/>
          </a:solidFill>
          <a:ln w="28575" cap="rnd">
            <a:solidFill>
              <a:schemeClr val="accent1"/>
            </a:solidFill>
            <a:round/>
          </a:ln>
          <a:effectLst/>
        </c:spPr>
        <c:marker>
          <c:symbol val="none"/>
        </c:marker>
      </c:pivotFmt>
      <c:pivotFmt>
        <c:idx val="56"/>
        <c:spPr>
          <a:solidFill>
            <a:schemeClr val="accent1"/>
          </a:solidFill>
          <a:ln w="28575" cap="rnd">
            <a:solidFill>
              <a:schemeClr val="accent1"/>
            </a:solidFill>
            <a:round/>
          </a:ln>
          <a:effectLst/>
        </c:spPr>
        <c:marker>
          <c:symbol val="none"/>
        </c:marker>
      </c:pivotFmt>
      <c:pivotFmt>
        <c:idx val="57"/>
        <c:spPr>
          <a:solidFill>
            <a:schemeClr val="accent1"/>
          </a:solidFill>
          <a:ln w="28575" cap="rnd">
            <a:solidFill>
              <a:schemeClr val="accent1"/>
            </a:solidFill>
            <a:round/>
          </a:ln>
          <a:effectLst/>
        </c:spPr>
        <c:marker>
          <c:symbol val="none"/>
        </c:marker>
      </c:pivotFmt>
      <c:pivotFmt>
        <c:idx val="58"/>
        <c:spPr>
          <a:solidFill>
            <a:schemeClr val="accent1"/>
          </a:solidFill>
          <a:ln w="28575" cap="rnd">
            <a:solidFill>
              <a:schemeClr val="accent1"/>
            </a:solidFill>
            <a:round/>
          </a:ln>
          <a:effectLst/>
        </c:spPr>
        <c:marker>
          <c:symbol val="none"/>
        </c:marker>
      </c:pivotFmt>
      <c:pivotFmt>
        <c:idx val="59"/>
        <c:spPr>
          <a:solidFill>
            <a:schemeClr val="accent1"/>
          </a:solidFill>
          <a:ln w="28575" cap="rnd">
            <a:solidFill>
              <a:schemeClr val="accent1"/>
            </a:solidFill>
            <a:round/>
          </a:ln>
          <a:effectLst/>
        </c:spPr>
        <c:marker>
          <c:symbol val="none"/>
        </c:marker>
      </c:pivotFmt>
      <c:pivotFmt>
        <c:idx val="60"/>
        <c:spPr>
          <a:solidFill>
            <a:schemeClr val="accent1"/>
          </a:solidFill>
          <a:ln w="28575" cap="rnd">
            <a:solidFill>
              <a:schemeClr val="accent1"/>
            </a:solidFill>
            <a:round/>
          </a:ln>
          <a:effectLst/>
        </c:spPr>
        <c:marker>
          <c:symbol val="none"/>
        </c:marker>
      </c:pivotFmt>
      <c:pivotFmt>
        <c:idx val="61"/>
        <c:spPr>
          <a:solidFill>
            <a:schemeClr val="accent1"/>
          </a:solidFill>
          <a:ln w="28575" cap="rnd">
            <a:solidFill>
              <a:schemeClr val="accent1"/>
            </a:solidFill>
            <a:round/>
          </a:ln>
          <a:effectLst/>
        </c:spPr>
        <c:marker>
          <c:symbol val="none"/>
        </c:marker>
      </c:pivotFmt>
      <c:pivotFmt>
        <c:idx val="62"/>
        <c:spPr>
          <a:ln w="28575" cap="rnd">
            <a:solidFill>
              <a:schemeClr val="accent1"/>
            </a:solidFill>
            <a:round/>
          </a:ln>
          <a:effectLst/>
        </c:spPr>
        <c:marker>
          <c:symbol val="none"/>
        </c:marker>
      </c:pivotFmt>
      <c:pivotFmt>
        <c:idx val="63"/>
        <c:spPr>
          <a:solidFill>
            <a:schemeClr val="accent1"/>
          </a:solidFill>
          <a:ln w="28575" cap="rnd">
            <a:solidFill>
              <a:schemeClr val="accent1"/>
            </a:solidFill>
            <a:round/>
          </a:ln>
          <a:effectLst/>
        </c:spPr>
        <c:marker>
          <c:symbol val="none"/>
        </c:marker>
      </c:pivotFmt>
      <c:pivotFmt>
        <c:idx val="64"/>
        <c:spPr>
          <a:solidFill>
            <a:schemeClr val="accent1"/>
          </a:solidFill>
          <a:ln w="28575" cap="rnd">
            <a:solidFill>
              <a:schemeClr val="accent1"/>
            </a:solidFill>
            <a:round/>
          </a:ln>
          <a:effectLst/>
        </c:spPr>
        <c:marker>
          <c:symbol val="none"/>
        </c:marker>
      </c:pivotFmt>
      <c:pivotFmt>
        <c:idx val="65"/>
        <c:spPr>
          <a:solidFill>
            <a:schemeClr val="accent1"/>
          </a:solidFill>
          <a:ln w="28575" cap="rnd">
            <a:solidFill>
              <a:schemeClr val="accent1"/>
            </a:solidFill>
            <a:round/>
          </a:ln>
          <a:effectLst/>
        </c:spPr>
        <c:marker>
          <c:symbol val="none"/>
        </c:marker>
      </c:pivotFmt>
      <c:pivotFmt>
        <c:idx val="66"/>
        <c:spPr>
          <a:solidFill>
            <a:schemeClr val="accent1"/>
          </a:solidFill>
          <a:ln w="28575" cap="rnd">
            <a:solidFill>
              <a:schemeClr val="accent1"/>
            </a:solidFill>
            <a:round/>
          </a:ln>
          <a:effectLst/>
        </c:spPr>
        <c:marker>
          <c:symbol val="none"/>
        </c:marker>
      </c:pivotFmt>
      <c:pivotFmt>
        <c:idx val="67"/>
        <c:spPr>
          <a:solidFill>
            <a:schemeClr val="accent1"/>
          </a:solidFill>
          <a:ln w="28575" cap="rnd">
            <a:solidFill>
              <a:schemeClr val="accent1"/>
            </a:solidFill>
            <a:round/>
          </a:ln>
          <a:effectLst/>
        </c:spPr>
        <c:marker>
          <c:symbol val="none"/>
        </c:marker>
      </c:pivotFmt>
      <c:pivotFmt>
        <c:idx val="68"/>
        <c:spPr>
          <a:solidFill>
            <a:schemeClr val="accent1"/>
          </a:solidFill>
          <a:ln w="28575" cap="rnd">
            <a:solidFill>
              <a:schemeClr val="accent1"/>
            </a:solidFill>
            <a:round/>
          </a:ln>
          <a:effectLst/>
        </c:spPr>
        <c:marker>
          <c:symbol val="none"/>
        </c:marker>
      </c:pivotFmt>
      <c:pivotFmt>
        <c:idx val="69"/>
        <c:spPr>
          <a:ln w="28575" cap="rnd">
            <a:solidFill>
              <a:schemeClr val="accent1"/>
            </a:solidFill>
            <a:round/>
          </a:ln>
          <a:effectLst/>
        </c:spPr>
        <c:marker>
          <c:symbol val="none"/>
        </c:marker>
      </c:pivotFmt>
      <c:pivotFmt>
        <c:idx val="70"/>
        <c:spPr>
          <a:ln w="28575" cap="rnd">
            <a:solidFill>
              <a:schemeClr val="accent1"/>
            </a:solidFill>
            <a:round/>
          </a:ln>
          <a:effectLst/>
        </c:spPr>
        <c:marker>
          <c:symbol val="none"/>
        </c:marker>
      </c:pivotFmt>
      <c:pivotFmt>
        <c:idx val="71"/>
        <c:spPr>
          <a:ln w="28575" cap="rnd">
            <a:solidFill>
              <a:schemeClr val="accent1"/>
            </a:solidFill>
            <a:round/>
          </a:ln>
          <a:effectLst/>
        </c:spPr>
        <c:marker>
          <c:symbol val="none"/>
        </c:marker>
      </c:pivotFmt>
      <c:pivotFmt>
        <c:idx val="72"/>
        <c:spPr>
          <a:ln w="28575" cap="rnd">
            <a:solidFill>
              <a:schemeClr val="accent1"/>
            </a:solidFill>
            <a:round/>
          </a:ln>
          <a:effectLst/>
        </c:spPr>
        <c:marker>
          <c:symbol val="none"/>
        </c:marker>
      </c:pivotFmt>
      <c:pivotFmt>
        <c:idx val="73"/>
        <c:spPr>
          <a:ln w="28575" cap="rnd">
            <a:solidFill>
              <a:schemeClr val="accent1"/>
            </a:solidFill>
            <a:round/>
          </a:ln>
          <a:effectLst/>
        </c:spPr>
        <c:marker>
          <c:symbol val="none"/>
        </c:marker>
      </c:pivotFmt>
      <c:pivotFmt>
        <c:idx val="74"/>
        <c:spPr>
          <a:ln w="28575" cap="rnd">
            <a:solidFill>
              <a:schemeClr val="accent1"/>
            </a:solidFill>
            <a:round/>
          </a:ln>
          <a:effectLst/>
        </c:spPr>
        <c:marker>
          <c:symbol val="none"/>
        </c:marker>
      </c:pivotFmt>
      <c:pivotFmt>
        <c:idx val="75"/>
        <c:spPr>
          <a:ln w="28575" cap="rnd">
            <a:solidFill>
              <a:schemeClr val="accent1"/>
            </a:solidFill>
            <a:round/>
          </a:ln>
          <a:effectLst/>
        </c:spPr>
        <c:marker>
          <c:symbol val="none"/>
        </c:marker>
      </c:pivotFmt>
      <c:pivotFmt>
        <c:idx val="76"/>
        <c:spPr>
          <a:ln w="28575" cap="rnd">
            <a:solidFill>
              <a:schemeClr val="accent1"/>
            </a:solidFill>
            <a:round/>
          </a:ln>
          <a:effectLst/>
        </c:spPr>
        <c:marker>
          <c:symbol val="none"/>
        </c:marker>
      </c:pivotFmt>
      <c:pivotFmt>
        <c:idx val="77"/>
        <c:spPr>
          <a:ln w="28575" cap="rnd">
            <a:solidFill>
              <a:schemeClr val="accent1"/>
            </a:solidFill>
            <a:round/>
          </a:ln>
          <a:effectLst/>
        </c:spPr>
        <c:marker>
          <c:symbol val="none"/>
        </c:marker>
      </c:pivotFmt>
      <c:pivotFmt>
        <c:idx val="78"/>
        <c:spPr>
          <a:ln w="28575" cap="rnd">
            <a:solidFill>
              <a:schemeClr val="accent1"/>
            </a:solidFill>
            <a:round/>
          </a:ln>
          <a:effectLst/>
        </c:spPr>
        <c:marker>
          <c:symbol val="none"/>
        </c:marker>
      </c:pivotFmt>
      <c:pivotFmt>
        <c:idx val="79"/>
        <c:spPr>
          <a:ln w="28575" cap="rnd">
            <a:solidFill>
              <a:schemeClr val="accent1"/>
            </a:solidFill>
            <a:round/>
          </a:ln>
          <a:effectLst/>
        </c:spPr>
        <c:marker>
          <c:symbol val="none"/>
        </c:marker>
      </c:pivotFmt>
      <c:pivotFmt>
        <c:idx val="80"/>
        <c:spPr>
          <a:ln w="28575" cap="rnd">
            <a:solidFill>
              <a:schemeClr val="accent1"/>
            </a:solidFill>
            <a:round/>
          </a:ln>
          <a:effectLst/>
        </c:spPr>
        <c:marker>
          <c:symbol val="none"/>
        </c:marker>
      </c:pivotFmt>
      <c:pivotFmt>
        <c:idx val="81"/>
        <c:spPr>
          <a:ln w="28575" cap="rnd">
            <a:solidFill>
              <a:schemeClr val="accent1"/>
            </a:solidFill>
            <a:round/>
          </a:ln>
          <a:effectLst/>
        </c:spPr>
        <c:marker>
          <c:symbol val="none"/>
        </c:marker>
      </c:pivotFmt>
      <c:pivotFmt>
        <c:idx val="82"/>
        <c:spPr>
          <a:ln w="28575" cap="rnd">
            <a:solidFill>
              <a:schemeClr val="accent1"/>
            </a:solidFill>
            <a:round/>
          </a:ln>
          <a:effectLst/>
        </c:spPr>
        <c:marker>
          <c:symbol val="none"/>
        </c:marker>
      </c:pivotFmt>
      <c:pivotFmt>
        <c:idx val="83"/>
        <c:spPr>
          <a:ln w="28575" cap="rnd">
            <a:solidFill>
              <a:schemeClr val="accent1"/>
            </a:solidFill>
            <a:round/>
          </a:ln>
          <a:effectLst/>
        </c:spPr>
        <c:marker>
          <c:symbol val="none"/>
        </c:marker>
      </c:pivotFmt>
      <c:pivotFmt>
        <c:idx val="84"/>
        <c:spPr>
          <a:ln w="28575" cap="rnd">
            <a:solidFill>
              <a:schemeClr val="accent1"/>
            </a:solidFill>
            <a:round/>
          </a:ln>
          <a:effectLst/>
        </c:spPr>
        <c:marker>
          <c:symbol val="none"/>
        </c:marker>
      </c:pivotFmt>
      <c:pivotFmt>
        <c:idx val="85"/>
        <c:spPr>
          <a:solidFill>
            <a:schemeClr val="accent1"/>
          </a:solidFill>
          <a:ln w="28575" cap="rnd">
            <a:solidFill>
              <a:schemeClr val="accent1"/>
            </a:solidFill>
            <a:round/>
          </a:ln>
          <a:effectLst/>
        </c:spPr>
        <c:marker>
          <c:symbol val="none"/>
        </c:marker>
      </c:pivotFmt>
      <c:pivotFmt>
        <c:idx val="86"/>
        <c:spPr>
          <a:solidFill>
            <a:schemeClr val="accent1"/>
          </a:solidFill>
          <a:ln w="28575" cap="rnd">
            <a:solidFill>
              <a:schemeClr val="accent1"/>
            </a:solidFill>
            <a:round/>
          </a:ln>
          <a:effectLst/>
        </c:spPr>
        <c:marker>
          <c:symbol val="none"/>
        </c:marker>
      </c:pivotFmt>
      <c:pivotFmt>
        <c:idx val="87"/>
        <c:spPr>
          <a:solidFill>
            <a:schemeClr val="accent1"/>
          </a:solidFill>
          <a:ln w="28575" cap="rnd">
            <a:solidFill>
              <a:schemeClr val="accent1"/>
            </a:solidFill>
            <a:round/>
          </a:ln>
          <a:effectLst/>
        </c:spPr>
        <c:marker>
          <c:symbol val="none"/>
        </c:marker>
      </c:pivotFmt>
      <c:pivotFmt>
        <c:idx val="88"/>
        <c:spPr>
          <a:solidFill>
            <a:schemeClr val="accent1"/>
          </a:solidFill>
          <a:ln w="28575" cap="rnd">
            <a:solidFill>
              <a:schemeClr val="accent1"/>
            </a:solidFill>
            <a:round/>
          </a:ln>
          <a:effectLst/>
        </c:spPr>
        <c:marker>
          <c:symbol val="none"/>
        </c:marker>
      </c:pivotFmt>
      <c:pivotFmt>
        <c:idx val="89"/>
        <c:spPr>
          <a:ln w="28575" cap="rnd">
            <a:solidFill>
              <a:schemeClr val="accent1"/>
            </a:solidFill>
            <a:round/>
          </a:ln>
          <a:effectLst/>
        </c:spPr>
        <c:marker>
          <c:symbol val="none"/>
        </c:marker>
      </c:pivotFmt>
      <c:pivotFmt>
        <c:idx val="90"/>
        <c:spPr>
          <a:solidFill>
            <a:schemeClr val="accent1"/>
          </a:solidFill>
          <a:ln w="28575" cap="rnd">
            <a:solidFill>
              <a:schemeClr val="accent1"/>
            </a:solidFill>
            <a:round/>
          </a:ln>
          <a:effectLst/>
        </c:spPr>
        <c:marker>
          <c:symbol val="none"/>
        </c:marker>
      </c:pivotFmt>
      <c:pivotFmt>
        <c:idx val="91"/>
        <c:spPr>
          <a:solidFill>
            <a:schemeClr val="accent1"/>
          </a:solidFill>
          <a:ln w="28575" cap="rnd">
            <a:solidFill>
              <a:schemeClr val="accent1"/>
            </a:solidFill>
            <a:round/>
          </a:ln>
          <a:effectLst/>
        </c:spPr>
        <c:marker>
          <c:symbol val="none"/>
        </c:marker>
      </c:pivotFmt>
      <c:pivotFmt>
        <c:idx val="92"/>
        <c:spPr>
          <a:solidFill>
            <a:schemeClr val="accent1"/>
          </a:solidFill>
          <a:ln w="28575" cap="rnd">
            <a:solidFill>
              <a:schemeClr val="accent1"/>
            </a:solidFill>
            <a:round/>
          </a:ln>
          <a:effectLst/>
        </c:spPr>
        <c:marker>
          <c:symbol val="none"/>
        </c:marker>
      </c:pivotFmt>
      <c:pivotFmt>
        <c:idx val="93"/>
        <c:spPr>
          <a:solidFill>
            <a:schemeClr val="accent1"/>
          </a:solidFill>
          <a:ln w="28575" cap="rnd">
            <a:solidFill>
              <a:schemeClr val="accent1"/>
            </a:solidFill>
            <a:round/>
          </a:ln>
          <a:effectLst/>
        </c:spPr>
        <c:marker>
          <c:symbol val="none"/>
        </c:marker>
      </c:pivotFmt>
      <c:pivotFmt>
        <c:idx val="94"/>
        <c:spPr>
          <a:solidFill>
            <a:schemeClr val="accent1"/>
          </a:solidFill>
          <a:ln w="28575" cap="rnd">
            <a:solidFill>
              <a:schemeClr val="accent1"/>
            </a:solidFill>
            <a:round/>
          </a:ln>
          <a:effectLst/>
        </c:spPr>
        <c:marker>
          <c:symbol val="none"/>
        </c:marker>
      </c:pivotFmt>
      <c:pivotFmt>
        <c:idx val="95"/>
        <c:spPr>
          <a:solidFill>
            <a:schemeClr val="accent1"/>
          </a:solidFill>
          <a:ln w="28575" cap="rnd">
            <a:solidFill>
              <a:schemeClr val="accent1"/>
            </a:solidFill>
            <a:round/>
          </a:ln>
          <a:effectLst/>
        </c:spPr>
        <c:marker>
          <c:symbol val="none"/>
        </c:marker>
      </c:pivotFmt>
      <c:pivotFmt>
        <c:idx val="96"/>
        <c:spPr>
          <a:solidFill>
            <a:schemeClr val="accent1"/>
          </a:solidFill>
          <a:ln w="28575" cap="rnd">
            <a:solidFill>
              <a:schemeClr val="accent1"/>
            </a:solidFill>
            <a:round/>
          </a:ln>
          <a:effectLst/>
        </c:spPr>
        <c:marker>
          <c:symbol val="none"/>
        </c:marker>
      </c:pivotFmt>
      <c:pivotFmt>
        <c:idx val="97"/>
        <c:spPr>
          <a:solidFill>
            <a:schemeClr val="accent1"/>
          </a:solidFill>
          <a:ln w="28575" cap="rnd">
            <a:solidFill>
              <a:schemeClr val="accent1"/>
            </a:solidFill>
            <a:round/>
          </a:ln>
          <a:effectLst/>
        </c:spPr>
        <c:marker>
          <c:symbol val="none"/>
        </c:marker>
      </c:pivotFmt>
      <c:pivotFmt>
        <c:idx val="98"/>
        <c:spPr>
          <a:solidFill>
            <a:schemeClr val="accent1"/>
          </a:solidFill>
          <a:ln w="28575" cap="rnd">
            <a:solidFill>
              <a:schemeClr val="accent1"/>
            </a:solidFill>
            <a:round/>
          </a:ln>
          <a:effectLst/>
        </c:spPr>
        <c:marker>
          <c:symbol val="none"/>
        </c:marker>
      </c:pivotFmt>
      <c:pivotFmt>
        <c:idx val="99"/>
        <c:spPr>
          <a:solidFill>
            <a:schemeClr val="accent1"/>
          </a:solidFill>
          <a:ln w="28575" cap="rnd">
            <a:solidFill>
              <a:schemeClr val="accent1"/>
            </a:solidFill>
            <a:round/>
          </a:ln>
          <a:effectLst/>
        </c:spPr>
        <c:marker>
          <c:symbol val="none"/>
        </c:marker>
      </c:pivotFmt>
      <c:pivotFmt>
        <c:idx val="100"/>
        <c:spPr>
          <a:solidFill>
            <a:schemeClr val="accent1"/>
          </a:solidFill>
          <a:ln w="28575" cap="rnd">
            <a:solidFill>
              <a:schemeClr val="accent1"/>
            </a:solidFill>
            <a:round/>
          </a:ln>
          <a:effectLst/>
        </c:spPr>
        <c:marker>
          <c:symbol val="none"/>
        </c:marker>
      </c:pivotFmt>
      <c:pivotFmt>
        <c:idx val="101"/>
        <c:spPr>
          <a:solidFill>
            <a:schemeClr val="accent1"/>
          </a:solidFill>
          <a:ln w="28575" cap="rnd">
            <a:solidFill>
              <a:schemeClr val="accent1"/>
            </a:solidFill>
            <a:round/>
          </a:ln>
          <a:effectLst/>
        </c:spPr>
        <c:marker>
          <c:symbol val="none"/>
        </c:marker>
      </c:pivotFmt>
      <c:pivotFmt>
        <c:idx val="102"/>
        <c:spPr>
          <a:solidFill>
            <a:schemeClr val="accent1"/>
          </a:solidFill>
          <a:ln w="28575" cap="rnd">
            <a:solidFill>
              <a:schemeClr val="accent1"/>
            </a:solidFill>
            <a:round/>
          </a:ln>
          <a:effectLst/>
        </c:spPr>
        <c:marker>
          <c:symbol val="none"/>
        </c:marker>
      </c:pivotFmt>
      <c:pivotFmt>
        <c:idx val="103"/>
        <c:spPr>
          <a:ln w="28575" cap="rnd">
            <a:solidFill>
              <a:schemeClr val="accent1"/>
            </a:solidFill>
            <a:round/>
          </a:ln>
          <a:effectLst/>
        </c:spPr>
        <c:marker>
          <c:symbol val="none"/>
        </c:marker>
      </c:pivotFmt>
      <c:pivotFmt>
        <c:idx val="104"/>
        <c:spPr>
          <a:ln w="28575" cap="rnd">
            <a:solidFill>
              <a:schemeClr val="accent1"/>
            </a:solidFill>
            <a:round/>
          </a:ln>
          <a:effectLst/>
        </c:spPr>
        <c:marker>
          <c:symbol val="none"/>
        </c:marker>
      </c:pivotFmt>
      <c:pivotFmt>
        <c:idx val="105"/>
        <c:spPr>
          <a:solidFill>
            <a:schemeClr val="accent1"/>
          </a:solidFill>
          <a:ln w="28575" cap="rnd">
            <a:solidFill>
              <a:schemeClr val="accent1"/>
            </a:solidFill>
            <a:round/>
          </a:ln>
          <a:effectLst/>
        </c:spPr>
        <c:marker>
          <c:symbol val="none"/>
        </c:marker>
      </c:pivotFmt>
      <c:pivotFmt>
        <c:idx val="106"/>
        <c:spPr>
          <a:ln w="28575" cap="rnd">
            <a:solidFill>
              <a:schemeClr val="accent1"/>
            </a:solidFill>
            <a:round/>
          </a:ln>
          <a:effectLst/>
        </c:spPr>
        <c:marker>
          <c:symbol val="none"/>
        </c:marker>
      </c:pivotFmt>
      <c:pivotFmt>
        <c:idx val="107"/>
        <c:spPr>
          <a:ln w="28575" cap="rnd">
            <a:solidFill>
              <a:schemeClr val="accent1"/>
            </a:solidFill>
            <a:round/>
          </a:ln>
          <a:effectLst/>
        </c:spPr>
        <c:marker>
          <c:symbol val="none"/>
        </c:marker>
      </c:pivotFmt>
      <c:pivotFmt>
        <c:idx val="108"/>
        <c:spPr>
          <a:solidFill>
            <a:schemeClr val="accent1"/>
          </a:solidFill>
          <a:ln w="28575" cap="rnd">
            <a:solidFill>
              <a:schemeClr val="accent1"/>
            </a:solidFill>
            <a:round/>
          </a:ln>
          <a:effectLst/>
        </c:spPr>
        <c:marker>
          <c:symbol val="none"/>
        </c:marker>
      </c:pivotFmt>
      <c:pivotFmt>
        <c:idx val="109"/>
        <c:spPr>
          <a:ln w="28575" cap="rnd">
            <a:solidFill>
              <a:schemeClr val="accent1"/>
            </a:solidFill>
            <a:round/>
          </a:ln>
          <a:effectLst/>
        </c:spPr>
        <c:marker>
          <c:symbol val="none"/>
        </c:marker>
      </c:pivotFmt>
      <c:pivotFmt>
        <c:idx val="110"/>
        <c:spPr>
          <a:ln w="28575" cap="rnd">
            <a:solidFill>
              <a:schemeClr val="accent1"/>
            </a:solidFill>
            <a:round/>
          </a:ln>
          <a:effectLst/>
        </c:spPr>
        <c:marker>
          <c:symbol val="none"/>
        </c:marker>
      </c:pivotFmt>
      <c:pivotFmt>
        <c:idx val="111"/>
        <c:spPr>
          <a:ln w="28575" cap="rnd">
            <a:solidFill>
              <a:schemeClr val="accent1"/>
            </a:solidFill>
            <a:round/>
          </a:ln>
          <a:effectLst/>
        </c:spPr>
        <c:marker>
          <c:symbol val="none"/>
        </c:marker>
      </c:pivotFmt>
      <c:pivotFmt>
        <c:idx val="112"/>
        <c:spPr>
          <a:ln w="28575" cap="rnd">
            <a:solidFill>
              <a:schemeClr val="accent1"/>
            </a:solidFill>
            <a:round/>
          </a:ln>
          <a:effectLst/>
        </c:spPr>
        <c:marker>
          <c:symbol val="none"/>
        </c:marker>
      </c:pivotFmt>
    </c:pivotFmts>
    <c:plotArea>
      <c:layout>
        <c:manualLayout>
          <c:layoutTarget val="inner"/>
          <c:xMode val="edge"/>
          <c:yMode val="edge"/>
          <c:x val="9.2054435812311347E-2"/>
          <c:y val="3.5207026866688577E-2"/>
          <c:w val="0.57035492717710989"/>
          <c:h val="0.86622007441219206"/>
        </c:manualLayout>
      </c:layout>
      <c:lineChart>
        <c:grouping val="standard"/>
        <c:varyColors val="0"/>
        <c:ser>
          <c:idx val="0"/>
          <c:order val="0"/>
          <c:tx>
            <c:strRef>
              <c:f>'pivot-agrifood trade'!$B$3:$B$5</c:f>
              <c:strCache>
                <c:ptCount val="1"/>
                <c:pt idx="0">
                  <c:v>Cattle ranching and farming - Domestic Exports</c:v>
                </c:pt>
              </c:strCache>
            </c:strRef>
          </c:tx>
          <c:spPr>
            <a:ln w="28575" cap="rnd">
              <a:solidFill>
                <a:schemeClr val="accent1"/>
              </a:solidFill>
              <a:round/>
            </a:ln>
            <a:effectLst/>
          </c:spPr>
          <c:marker>
            <c:symbol val="none"/>
          </c:marker>
          <c:cat>
            <c:strRef>
              <c:f>'pivot-agrifood trade'!$A$6:$A$10</c:f>
              <c:strCache>
                <c:ptCount val="5"/>
                <c:pt idx="0">
                  <c:v>2018</c:v>
                </c:pt>
                <c:pt idx="1">
                  <c:v>2019</c:v>
                </c:pt>
                <c:pt idx="2">
                  <c:v>2020</c:v>
                </c:pt>
                <c:pt idx="3">
                  <c:v>2021</c:v>
                </c:pt>
                <c:pt idx="4">
                  <c:v>2022</c:v>
                </c:pt>
              </c:strCache>
            </c:strRef>
          </c:cat>
          <c:val>
            <c:numRef>
              <c:f>'pivot-agrifood trade'!$B$6:$B$10</c:f>
              <c:numCache>
                <c:formatCode>General</c:formatCode>
                <c:ptCount val="5"/>
                <c:pt idx="0">
                  <c:v>136801112</c:v>
                </c:pt>
                <c:pt idx="1">
                  <c:v>138370795</c:v>
                </c:pt>
                <c:pt idx="2">
                  <c:v>99898731</c:v>
                </c:pt>
                <c:pt idx="3">
                  <c:v>108739777</c:v>
                </c:pt>
                <c:pt idx="4">
                  <c:v>162026550</c:v>
                </c:pt>
              </c:numCache>
            </c:numRef>
          </c:val>
          <c:smooth val="0"/>
          <c:extLst>
            <c:ext xmlns:c16="http://schemas.microsoft.com/office/drawing/2014/chart" uri="{C3380CC4-5D6E-409C-BE32-E72D297353CC}">
              <c16:uniqueId val="{00000026-592E-4599-A872-311E7301EE9C}"/>
            </c:ext>
          </c:extLst>
        </c:ser>
        <c:ser>
          <c:idx val="1"/>
          <c:order val="1"/>
          <c:tx>
            <c:strRef>
              <c:f>'pivot-agrifood trade'!$D$3:$D$5</c:f>
              <c:strCache>
                <c:ptCount val="1"/>
                <c:pt idx="0">
                  <c:v>Hog and pig farming - Domestic Exports</c:v>
                </c:pt>
              </c:strCache>
            </c:strRef>
          </c:tx>
          <c:spPr>
            <a:ln w="28575" cap="rnd">
              <a:solidFill>
                <a:schemeClr val="accent2"/>
              </a:solidFill>
              <a:round/>
            </a:ln>
            <a:effectLst/>
          </c:spPr>
          <c:marker>
            <c:symbol val="none"/>
          </c:marker>
          <c:cat>
            <c:strRef>
              <c:f>'pivot-agrifood trade'!$A$6:$A$10</c:f>
              <c:strCache>
                <c:ptCount val="5"/>
                <c:pt idx="0">
                  <c:v>2018</c:v>
                </c:pt>
                <c:pt idx="1">
                  <c:v>2019</c:v>
                </c:pt>
                <c:pt idx="2">
                  <c:v>2020</c:v>
                </c:pt>
                <c:pt idx="3">
                  <c:v>2021</c:v>
                </c:pt>
                <c:pt idx="4">
                  <c:v>2022</c:v>
                </c:pt>
              </c:strCache>
            </c:strRef>
          </c:cat>
          <c:val>
            <c:numRef>
              <c:f>'pivot-agrifood trade'!$D$6:$D$10</c:f>
              <c:numCache>
                <c:formatCode>General</c:formatCode>
                <c:ptCount val="5"/>
                <c:pt idx="0">
                  <c:v>218012340</c:v>
                </c:pt>
                <c:pt idx="1">
                  <c:v>225762735</c:v>
                </c:pt>
                <c:pt idx="2">
                  <c:v>173355592</c:v>
                </c:pt>
                <c:pt idx="3">
                  <c:v>272643222</c:v>
                </c:pt>
                <c:pt idx="4">
                  <c:v>255949637</c:v>
                </c:pt>
              </c:numCache>
            </c:numRef>
          </c:val>
          <c:smooth val="0"/>
          <c:extLst>
            <c:ext xmlns:c16="http://schemas.microsoft.com/office/drawing/2014/chart" uri="{C3380CC4-5D6E-409C-BE32-E72D297353CC}">
              <c16:uniqueId val="{00000027-592E-4599-A872-311E7301EE9C}"/>
            </c:ext>
          </c:extLst>
        </c:ser>
        <c:ser>
          <c:idx val="2"/>
          <c:order val="2"/>
          <c:tx>
            <c:strRef>
              <c:f>'pivot-agrifood trade'!$F$3:$F$5</c:f>
              <c:strCache>
                <c:ptCount val="1"/>
                <c:pt idx="0">
                  <c:v>Oilseed and grain farming - Domestic Exports</c:v>
                </c:pt>
              </c:strCache>
            </c:strRef>
          </c:tx>
          <c:spPr>
            <a:ln w="28575" cap="rnd">
              <a:solidFill>
                <a:schemeClr val="accent3"/>
              </a:solidFill>
              <a:round/>
            </a:ln>
            <a:effectLst/>
          </c:spPr>
          <c:marker>
            <c:symbol val="none"/>
          </c:marker>
          <c:cat>
            <c:strRef>
              <c:f>'pivot-agrifood trade'!$A$6:$A$10</c:f>
              <c:strCache>
                <c:ptCount val="5"/>
                <c:pt idx="0">
                  <c:v>2018</c:v>
                </c:pt>
                <c:pt idx="1">
                  <c:v>2019</c:v>
                </c:pt>
                <c:pt idx="2">
                  <c:v>2020</c:v>
                </c:pt>
                <c:pt idx="3">
                  <c:v>2021</c:v>
                </c:pt>
                <c:pt idx="4">
                  <c:v>2022</c:v>
                </c:pt>
              </c:strCache>
            </c:strRef>
          </c:cat>
          <c:val>
            <c:numRef>
              <c:f>'pivot-agrifood trade'!$F$6:$F$10</c:f>
              <c:numCache>
                <c:formatCode>General</c:formatCode>
                <c:ptCount val="5"/>
                <c:pt idx="0">
                  <c:v>2826679812</c:v>
                </c:pt>
                <c:pt idx="1">
                  <c:v>2416633916</c:v>
                </c:pt>
                <c:pt idx="2">
                  <c:v>3042741686</c:v>
                </c:pt>
                <c:pt idx="3">
                  <c:v>3351845662</c:v>
                </c:pt>
                <c:pt idx="4">
                  <c:v>3971213923</c:v>
                </c:pt>
              </c:numCache>
            </c:numRef>
          </c:val>
          <c:smooth val="0"/>
          <c:extLst>
            <c:ext xmlns:c16="http://schemas.microsoft.com/office/drawing/2014/chart" uri="{C3380CC4-5D6E-409C-BE32-E72D297353CC}">
              <c16:uniqueId val="{00000028-592E-4599-A872-311E7301EE9C}"/>
            </c:ext>
          </c:extLst>
        </c:ser>
        <c:dLbls>
          <c:showLegendKey val="0"/>
          <c:showVal val="0"/>
          <c:showCatName val="0"/>
          <c:showSerName val="0"/>
          <c:showPercent val="0"/>
          <c:showBubbleSize val="0"/>
        </c:dLbls>
        <c:smooth val="0"/>
        <c:axId val="1604670392"/>
        <c:axId val="1604674656"/>
      </c:lineChart>
      <c:catAx>
        <c:axId val="160467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4674656"/>
        <c:crosses val="autoZero"/>
        <c:auto val="1"/>
        <c:lblAlgn val="ctr"/>
        <c:lblOffset val="100"/>
        <c:noMultiLvlLbl val="0"/>
      </c:catAx>
      <c:valAx>
        <c:axId val="1604674656"/>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4670392"/>
        <c:crosses val="autoZero"/>
        <c:crossBetween val="between"/>
        <c:dispUnits>
          <c:builtInUnit val="thousands"/>
          <c:dispUnitsLbl>
            <c:layout/>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CA" b="1"/>
                    <a:t>Thousands CAD</a:t>
                  </a:r>
                </a:p>
              </c:rich>
            </c:tx>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10886</xdr:colOff>
      <xdr:row>0</xdr:row>
      <xdr:rowOff>138746</xdr:rowOff>
    </xdr:from>
    <xdr:to>
      <xdr:col>16</xdr:col>
      <xdr:colOff>18506</xdr:colOff>
      <xdr:row>1</xdr:row>
      <xdr:rowOff>1842952</xdr:rowOff>
    </xdr:to>
    <xdr:grpSp>
      <xdr:nvGrpSpPr>
        <xdr:cNvPr id="2" name="Group 1" descr="An image displaying the title &quot;Key Economic Indicators of the Manitoba Agriculture and Agri-food Sector in 2022&quot; written in bold, centered text. The image's background is a vibrant illustration representing a combination of the green trapezius and a photographic picture or computer screen with colourful charts. The text and illustration are visually appealing and convey the image's subject matter." title="Key Economic Indicators of the Manitoba Agriculture and Agri-food Sector in 2022"/>
        <xdr:cNvGrpSpPr/>
      </xdr:nvGrpSpPr>
      <xdr:grpSpPr>
        <a:xfrm>
          <a:off x="10886" y="138746"/>
          <a:ext cx="17537430" cy="1883276"/>
          <a:chOff x="0" y="155074"/>
          <a:chExt cx="18086070" cy="1887086"/>
        </a:xfrm>
      </xdr:grpSpPr>
      <xdr:pic>
        <xdr:nvPicPr>
          <xdr:cNvPr id="40" name="Picture 39" descr="A picture or computer screen with colourful charts" title="A picture or computer screen with colourful chart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 t="23601" r="-210" b="41658"/>
          <a:stretch/>
        </xdr:blipFill>
        <xdr:spPr>
          <a:xfrm>
            <a:off x="12626340" y="422910"/>
            <a:ext cx="5459730" cy="1272540"/>
          </a:xfrm>
          <a:prstGeom prst="rect">
            <a:avLst/>
          </a:prstGeom>
        </xdr:spPr>
      </xdr:pic>
      <xdr:sp macro="" textlink="">
        <xdr:nvSpPr>
          <xdr:cNvPr id="19" name="Freeform 18"/>
          <xdr:cNvSpPr>
            <a:spLocks/>
          </xdr:cNvSpPr>
        </xdr:nvSpPr>
        <xdr:spPr bwMode="auto">
          <a:xfrm>
            <a:off x="0" y="155074"/>
            <a:ext cx="14424660" cy="1887086"/>
          </a:xfrm>
          <a:custGeom>
            <a:avLst/>
            <a:gdLst>
              <a:gd name="connsiteX0" fmla="*/ 0 w 6174740"/>
              <a:gd name="connsiteY0" fmla="*/ 0 h 1370965"/>
              <a:gd name="connsiteX1" fmla="*/ 6174740 w 6174740"/>
              <a:gd name="connsiteY1" fmla="*/ 0 h 1370965"/>
              <a:gd name="connsiteX2" fmla="*/ 5603240 w 6174740"/>
              <a:gd name="connsiteY2" fmla="*/ 1370965 h 1370965"/>
              <a:gd name="connsiteX3" fmla="*/ 0 w 6174740"/>
              <a:gd name="connsiteY3" fmla="*/ 1370965 h 1370965"/>
              <a:gd name="connsiteX0" fmla="*/ 0 w 6174740"/>
              <a:gd name="connsiteY0" fmla="*/ 0 h 1377014"/>
              <a:gd name="connsiteX1" fmla="*/ 6174740 w 6174740"/>
              <a:gd name="connsiteY1" fmla="*/ 0 h 1377014"/>
              <a:gd name="connsiteX2" fmla="*/ 5432349 w 6174740"/>
              <a:gd name="connsiteY2" fmla="*/ 1377014 h 1377014"/>
              <a:gd name="connsiteX3" fmla="*/ 0 w 6174740"/>
              <a:gd name="connsiteY3" fmla="*/ 1370965 h 1377014"/>
              <a:gd name="connsiteX4" fmla="*/ 0 w 6174740"/>
              <a:gd name="connsiteY4" fmla="*/ 0 h 1377014"/>
              <a:gd name="connsiteX0" fmla="*/ 0 w 6174740"/>
              <a:gd name="connsiteY0" fmla="*/ 0 h 1373990"/>
              <a:gd name="connsiteX1" fmla="*/ 6174740 w 6174740"/>
              <a:gd name="connsiteY1" fmla="*/ 0 h 1373990"/>
              <a:gd name="connsiteX2" fmla="*/ 5392242 w 6174740"/>
              <a:gd name="connsiteY2" fmla="*/ 1373990 h 1373990"/>
              <a:gd name="connsiteX3" fmla="*/ 0 w 6174740"/>
              <a:gd name="connsiteY3" fmla="*/ 1370965 h 1373990"/>
              <a:gd name="connsiteX4" fmla="*/ 0 w 6174740"/>
              <a:gd name="connsiteY4" fmla="*/ 0 h 1373990"/>
              <a:gd name="connsiteX0" fmla="*/ 0 w 6174740"/>
              <a:gd name="connsiteY0" fmla="*/ 0 h 1377014"/>
              <a:gd name="connsiteX1" fmla="*/ 6174740 w 6174740"/>
              <a:gd name="connsiteY1" fmla="*/ 0 h 1377014"/>
              <a:gd name="connsiteX2" fmla="*/ 5407936 w 6174740"/>
              <a:gd name="connsiteY2" fmla="*/ 1377014 h 1377014"/>
              <a:gd name="connsiteX3" fmla="*/ 0 w 6174740"/>
              <a:gd name="connsiteY3" fmla="*/ 1370965 h 1377014"/>
              <a:gd name="connsiteX4" fmla="*/ 0 w 6174740"/>
              <a:gd name="connsiteY4" fmla="*/ 0 h 13770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174740" h="1377014">
                <a:moveTo>
                  <a:pt x="0" y="0"/>
                </a:moveTo>
                <a:lnTo>
                  <a:pt x="6174740" y="0"/>
                </a:lnTo>
                <a:lnTo>
                  <a:pt x="5407936" y="1377014"/>
                </a:lnTo>
                <a:lnTo>
                  <a:pt x="0" y="1370965"/>
                </a:lnTo>
                <a:lnTo>
                  <a:pt x="0" y="0"/>
                </a:lnTo>
                <a:close/>
              </a:path>
            </a:pathLst>
          </a:custGeom>
          <a:solidFill>
            <a:schemeClr val="bg1"/>
          </a:solidFill>
          <a:ln>
            <a:noFill/>
          </a:ln>
          <a:effectLst/>
          <a:extLst/>
        </xdr:spPr>
        <xdr:txBody>
          <a:bodyPr rot="0" vert="horz" wrap="square" lIns="91440" tIns="91440" rIns="91440" bIns="91440" anchor="t" anchorCtr="0" upright="1">
            <a:noAutofit/>
          </a:bodyPr>
          <a:lstStyle/>
          <a:p>
            <a:endParaRPr lang="en-CA"/>
          </a:p>
        </xdr:txBody>
      </xdr:sp>
      <xdr:sp macro="" textlink="">
        <xdr:nvSpPr>
          <xdr:cNvPr id="43" name="Freeform 42"/>
          <xdr:cNvSpPr>
            <a:spLocks/>
          </xdr:cNvSpPr>
        </xdr:nvSpPr>
        <xdr:spPr bwMode="auto">
          <a:xfrm>
            <a:off x="691235" y="412583"/>
            <a:ext cx="13180471" cy="1291955"/>
          </a:xfrm>
          <a:custGeom>
            <a:avLst/>
            <a:gdLst>
              <a:gd name="connsiteX0" fmla="*/ 0 w 6174740"/>
              <a:gd name="connsiteY0" fmla="*/ 0 h 1370965"/>
              <a:gd name="connsiteX1" fmla="*/ 6174740 w 6174740"/>
              <a:gd name="connsiteY1" fmla="*/ 0 h 1370965"/>
              <a:gd name="connsiteX2" fmla="*/ 5603240 w 6174740"/>
              <a:gd name="connsiteY2" fmla="*/ 1370965 h 1370965"/>
              <a:gd name="connsiteX3" fmla="*/ 0 w 6174740"/>
              <a:gd name="connsiteY3" fmla="*/ 1370965 h 1370965"/>
            </a:gdLst>
            <a:ahLst/>
            <a:cxnLst>
              <a:cxn ang="0">
                <a:pos x="connsiteX0" y="connsiteY0"/>
              </a:cxn>
              <a:cxn ang="0">
                <a:pos x="connsiteX1" y="connsiteY1"/>
              </a:cxn>
              <a:cxn ang="0">
                <a:pos x="connsiteX2" y="connsiteY2"/>
              </a:cxn>
              <a:cxn ang="0">
                <a:pos x="connsiteX3" y="connsiteY3"/>
              </a:cxn>
            </a:cxnLst>
            <a:rect l="l" t="t" r="r" b="b"/>
            <a:pathLst>
              <a:path w="6174740" h="1370965">
                <a:moveTo>
                  <a:pt x="0" y="0"/>
                </a:moveTo>
                <a:lnTo>
                  <a:pt x="6174740" y="0"/>
                </a:lnTo>
                <a:lnTo>
                  <a:pt x="5603240" y="1370965"/>
                </a:lnTo>
                <a:lnTo>
                  <a:pt x="0" y="1370965"/>
                </a:lnTo>
                <a:close/>
              </a:path>
            </a:pathLst>
          </a:custGeom>
          <a:solidFill>
            <a:srgbClr val="226222"/>
          </a:solidFill>
          <a:ln>
            <a:noFill/>
          </a:ln>
          <a:effectLst/>
          <a:extLst/>
        </xdr:spPr>
        <xdr:txBody>
          <a:bodyPr rot="0" vert="horz" wrap="square" lIns="91440" tIns="91440" rIns="91440" bIns="91440" anchor="t" anchorCtr="0" upright="1">
            <a:noAutofit/>
          </a:bodyPr>
          <a:lstStyle/>
          <a:p>
            <a:endParaRPr lang="en-CA"/>
          </a:p>
        </xdr:txBody>
      </xdr:sp>
      <xdr:sp macro="" textlink="">
        <xdr:nvSpPr>
          <xdr:cNvPr id="44" name="TextBox 43" descr="An image displaying the title &quot;Key Economic Indicators of the Manitoba Agriculture and Agri-food Sector in 2022&quot; written in bold, centered text. The image's background is a vibrant illustration representing a combination of the green trapezius and a photographic picture or computer screen with colourful charts. The text and illustration are visually appealing and convey the image's subject matter." title="Key Economic Indicators of the Manitoba Agriculture and Agri-food Sector in 2022"/>
          <xdr:cNvSpPr txBox="1"/>
        </xdr:nvSpPr>
        <xdr:spPr>
          <a:xfrm>
            <a:off x="3124200" y="508972"/>
            <a:ext cx="9195881" cy="1272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3200" b="0">
                <a:solidFill>
                  <a:schemeClr val="bg1"/>
                </a:solidFill>
              </a:rPr>
              <a:t>Key Economic Indicators of the Manitoba Agriculture and Agri-food Sector in 2022</a:t>
            </a:r>
          </a:p>
        </xdr:txBody>
      </xdr:sp>
    </xdr:grpSp>
    <xdr:clientData/>
  </xdr:twoCellAnchor>
  <xdr:twoCellAnchor editAs="oneCell">
    <xdr:from>
      <xdr:col>1</xdr:col>
      <xdr:colOff>0</xdr:colOff>
      <xdr:row>5</xdr:row>
      <xdr:rowOff>156882</xdr:rowOff>
    </xdr:from>
    <xdr:to>
      <xdr:col>2</xdr:col>
      <xdr:colOff>967740</xdr:colOff>
      <xdr:row>12</xdr:row>
      <xdr:rowOff>136071</xdr:rowOff>
    </xdr:to>
    <mc:AlternateContent xmlns:mc="http://schemas.openxmlformats.org/markup-compatibility/2006">
      <mc:Choice xmlns:a14="http://schemas.microsoft.com/office/drawing/2010/main" Requires="a14">
        <xdr:graphicFrame macro="">
          <xdr:nvGraphicFramePr>
            <xdr:cNvPr id="11" name="GDP" descr="An Excel slicer titled &quot;Select a Sector&quot; with three selectable options to be displayed in Pivot-chart &quot;GDP&quot;. The first option is &quot;Agriculture,&quot; the second option is &quot;Agriculture and Agriprocessing,&quot; and the third option is &quot;Agriprocessing.&quot; The slicer is a user interface element that allows users to filter data based on the selected sector. Each option is clearly labeled and visually distinct, enabling users to easily choose the desired sector for data analysis or presentation purposes." title="Excel Slicer: &quot;Sector for GDP&quot;"/>
            <xdr:cNvGraphicFramePr/>
          </xdr:nvGraphicFramePr>
          <xdr:xfrm>
            <a:off x="0" y="0"/>
            <a:ext cx="0" cy="0"/>
          </xdr:xfrm>
          <a:graphic>
            <a:graphicData uri="http://schemas.microsoft.com/office/drawing/2010/slicer">
              <sle:slicer xmlns:sle="http://schemas.microsoft.com/office/drawing/2010/slicer" name="GDP"/>
            </a:graphicData>
          </a:graphic>
        </xdr:graphicFrame>
      </mc:Choice>
      <mc:Fallback>
        <xdr:sp macro="" textlink="">
          <xdr:nvSpPr>
            <xdr:cNvPr id="0" name=""/>
            <xdr:cNvSpPr>
              <a:spLocks noTextEdit="1"/>
            </xdr:cNvSpPr>
          </xdr:nvSpPr>
          <xdr:spPr>
            <a:xfrm>
              <a:off x="640080" y="3463962"/>
              <a:ext cx="2125980" cy="1232679"/>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225</xdr:colOff>
      <xdr:row>6</xdr:row>
      <xdr:rowOff>25543</xdr:rowOff>
    </xdr:from>
    <xdr:to>
      <xdr:col>11</xdr:col>
      <xdr:colOff>34291</xdr:colOff>
      <xdr:row>13</xdr:row>
      <xdr:rowOff>10887</xdr:rowOff>
    </xdr:to>
    <mc:AlternateContent xmlns:mc="http://schemas.openxmlformats.org/markup-compatibility/2006">
      <mc:Choice xmlns:a14="http://schemas.microsoft.com/office/drawing/2010/main" Requires="a14">
        <xdr:graphicFrame macro="">
          <xdr:nvGraphicFramePr>
            <xdr:cNvPr id="16" name="Employment" descr="An Excel slicer titled &quot;Select a Sector&quot; with three selectable options to be displayed on Pivot-chart &quot;Employment&quot;. The first option is &quot;Agriculture,&quot; the second option is &quot;Agriculture and Agriprocessing,&quot; and the third option is &quot;Agriprocessing.&quot; The slicer is a user interface element that allows users to filter data based on the selected sector. Each option is clearly labeled and visually distinct, enabling users to easily choose the desired sector for data analysis or presentation purposes." title="Excel Slicer for sector selection for Employment chart"/>
            <xdr:cNvGraphicFramePr/>
          </xdr:nvGraphicFramePr>
          <xdr:xfrm>
            <a:off x="0" y="0"/>
            <a:ext cx="0" cy="0"/>
          </xdr:xfrm>
          <a:graphic>
            <a:graphicData uri="http://schemas.microsoft.com/office/drawing/2010/slicer">
              <sle:slicer xmlns:sle="http://schemas.microsoft.com/office/drawing/2010/slicer" name="Employment"/>
            </a:graphicData>
          </a:graphic>
        </xdr:graphicFrame>
      </mc:Choice>
      <mc:Fallback>
        <xdr:sp macro="" textlink="">
          <xdr:nvSpPr>
            <xdr:cNvPr id="0" name=""/>
            <xdr:cNvSpPr>
              <a:spLocks noTextEdit="1"/>
            </xdr:cNvSpPr>
          </xdr:nvSpPr>
          <xdr:spPr>
            <a:xfrm>
              <a:off x="10089105" y="3511693"/>
              <a:ext cx="2160046" cy="1238834"/>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0</xdr:colOff>
      <xdr:row>6</xdr:row>
      <xdr:rowOff>32609</xdr:rowOff>
    </xdr:from>
    <xdr:to>
      <xdr:col>16</xdr:col>
      <xdr:colOff>370692</xdr:colOff>
      <xdr:row>21</xdr:row>
      <xdr:rowOff>163830</xdr:rowOff>
    </xdr:to>
    <xdr:graphicFrame macro="">
      <xdr:nvGraphicFramePr>
        <xdr:cNvPr id="17" name="Employment" descr="A pivot chart named &quot;Employment&quot; presenting the trend of the number of jobs in three sectors: Agriculture, Agriprocessing, and Total Agriculture and Agriprocessing. The chart is displayed as a line chart, where data points are connected by lines to show the progression over time. The chart corresponds to the selected options of the slicer named &quot;Employment&quot;: &quot;Agriculture&quot;, &quot;Agriculture and Agriprocessing&quot;, and &quot;Agriprocessing&quot;. The x-axis represents the time period, while the y-axis indicates the number of jobs. The &quot;Employment&quot; pivot chart provides a visual representation of the employment patterns in the specified sectors over time, allowing users to analyze trends and make informed observations about job growth or decline." title="Pivot Chart: &quot;Employment - Number of Jobs in Agriculture, Agriprocessing, and Total Agriculture and Agriprocessing&quo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72390</xdr:colOff>
      <xdr:row>6</xdr:row>
      <xdr:rowOff>41910</xdr:rowOff>
    </xdr:from>
    <xdr:to>
      <xdr:col>8</xdr:col>
      <xdr:colOff>0</xdr:colOff>
      <xdr:row>21</xdr:row>
      <xdr:rowOff>178622</xdr:rowOff>
    </xdr:to>
    <xdr:graphicFrame macro="">
      <xdr:nvGraphicFramePr>
        <xdr:cNvPr id="18" name="GDP" descr="A pivot chart named &quot;GDP&quot; presenting the trend of the GDP in millions of Canadian Dollars in three sectors: Agriculture, Agriprocessing, and Total Agriculture and Agriprocessing. The chart is displayed as a line chart, where data points are connected by lines to show the progression over time. The chart corresponds to the selected options of the slicer named &quot;Sector for GDP&quot;: &quot;Agriculture&quot;, &quot;Agriculture and Agriprocessing&quot;, and &quot;Agriprocessing&quot;. The x-axis represents the time period, while the y-axis indicates the GDP in millions of canadian dollars." title="Pivot Chart: &quot;GDP in Agriculture, Agriprocessing, and Total Agriculture and Agriprocessing&quot;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537883</xdr:colOff>
      <xdr:row>28</xdr:row>
      <xdr:rowOff>89648</xdr:rowOff>
    </xdr:from>
    <xdr:to>
      <xdr:col>2</xdr:col>
      <xdr:colOff>913639</xdr:colOff>
      <xdr:row>37</xdr:row>
      <xdr:rowOff>20812</xdr:rowOff>
    </xdr:to>
    <mc:AlternateContent xmlns:mc="http://schemas.openxmlformats.org/markup-compatibility/2006" xmlns:a14="http://schemas.microsoft.com/office/drawing/2010/main">
      <mc:Choice Requires="a14">
        <xdr:graphicFrame macro="">
          <xdr:nvGraphicFramePr>
            <xdr:cNvPr id="21" name="fcr" descr="An Excel slicer titled &quot;Select type of FCR&quot; with four selectable options to be displayed on Pivot-table &quot;Farm Cash Receipts&quot;. The first option is &quot;Total crop receipts,&quot; the second option is &quot;Total direct payment,&quot; the third option is &quot;Total farm cash recepts&quot; and the third option is &quot;Total livestock receipts.&quot; The slicer is a user interface element that allows users to filter data based on the selected sector. Each option is clearly labeled and visually distinct, enabling users to easily choose the desired sector for data analysis or presentation purposes." title="Excel Slicer for FCR type selection for FCR chart"/>
            <xdr:cNvGraphicFramePr/>
          </xdr:nvGraphicFramePr>
          <xdr:xfrm>
            <a:off x="0" y="0"/>
            <a:ext cx="0" cy="0"/>
          </xdr:xfrm>
          <a:graphic>
            <a:graphicData uri="http://schemas.microsoft.com/office/drawing/2010/slicer">
              <sle:slicer xmlns:sle="http://schemas.microsoft.com/office/drawing/2010/slicer" name="fcr"/>
            </a:graphicData>
          </a:graphic>
        </xdr:graphicFrame>
      </mc:Choice>
      <mc:Fallback xmlns="">
        <xdr:sp macro="" textlink="">
          <xdr:nvSpPr>
            <xdr:cNvPr id="0" name=""/>
            <xdr:cNvSpPr>
              <a:spLocks noTextEdit="1"/>
            </xdr:cNvSpPr>
          </xdr:nvSpPr>
          <xdr:spPr>
            <a:xfrm>
              <a:off x="537883" y="8264819"/>
              <a:ext cx="2177342" cy="1547692"/>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0</xdr:colOff>
      <xdr:row>28</xdr:row>
      <xdr:rowOff>57148</xdr:rowOff>
    </xdr:from>
    <xdr:to>
      <xdr:col>8</xdr:col>
      <xdr:colOff>0</xdr:colOff>
      <xdr:row>45</xdr:row>
      <xdr:rowOff>190499</xdr:rowOff>
    </xdr:to>
    <xdr:graphicFrame macro="">
      <xdr:nvGraphicFramePr>
        <xdr:cNvPr id="22" name="Farm Cash Receipts" descr="A pivot chart named &quot;Farm Cash Recepts&quot; presenting the trend of the farm cash recepts of four types: Total crop receipts, Total livestock receipts, Total direct payment and Total farm cash receipts. The chart is displayed as a line chart, where data points are connected by lines to show the progression over time. The chart corresponds to the selected options of the slicer named &quot;FCR type selection for FCR chart&quot;. The x-axis represents the time period, while the y-axis indicates the FCR in thousands of canadian dollars. " title="Pivot Chart: &quot;Farm Cash Recepts&quot;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21772</xdr:colOff>
      <xdr:row>28</xdr:row>
      <xdr:rowOff>78442</xdr:rowOff>
    </xdr:from>
    <xdr:to>
      <xdr:col>16</xdr:col>
      <xdr:colOff>21772</xdr:colOff>
      <xdr:row>46</xdr:row>
      <xdr:rowOff>78442</xdr:rowOff>
    </xdr:to>
    <xdr:graphicFrame macro="">
      <xdr:nvGraphicFramePr>
        <xdr:cNvPr id="24" name="Chart 23" descr="A pivot chart named &quot;Food Manufacturing&quot; visually representing the values of food manufacturing by industry over a span of 11 years. The chart is displayed as a stacked bar chart, where each industry is represented by a stacked column of segments. The included industries are Animal Food Manufacturing, Dairy Product Manufacturing, Grain and Oilseed Milling, Meat Product Manufacturing, and Other Food Manufacturing. Each segment within a column represents the contribution of a specific industry to the total value of food manufacturing for a given year. The x-axis represents the years, while the y-axis indicates the values in Millions of canadian dollars. The &quot;Food Manufacturing&quot; pivot chart provides a visual depiction of the relative contributions of each industry within the food manufacturing sector over the 11-year period, enabling comparisons and trend analysis." title="Pivot Chart: &quot;Food Manufacturing&quot;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549089</xdr:colOff>
      <xdr:row>59</xdr:row>
      <xdr:rowOff>112059</xdr:rowOff>
    </xdr:from>
    <xdr:to>
      <xdr:col>2</xdr:col>
      <xdr:colOff>487680</xdr:colOff>
      <xdr:row>64</xdr:row>
      <xdr:rowOff>139274</xdr:rowOff>
    </xdr:to>
    <mc:AlternateContent xmlns:mc="http://schemas.openxmlformats.org/markup-compatibility/2006">
      <mc:Choice xmlns:a14="http://schemas.microsoft.com/office/drawing/2010/main" Requires="a14">
        <xdr:graphicFrame macro="">
          <xdr:nvGraphicFramePr>
            <xdr:cNvPr id="28" name="Grouping" descr="An Excel slicer titled &quot;Category&quot; with two selectable options to be displayed on Pivot-chart &quot;Agri-Food Trade &quot;. The first option is &quot;Processed products,&quot; and the second option is &quot;Primary Commodities.&quot; The slicer is a user interface element that allows users to filter data based on the selected sector. Each option is clearly labeled and visually distinct, enabling users to easily choose the desired sector for data analysis or presentation purposes. " title="Excel Slicer for Category selection for Agri-Food Trade chart"/>
            <xdr:cNvGraphicFramePr/>
          </xdr:nvGraphicFramePr>
          <xdr:xfrm>
            <a:off x="0" y="0"/>
            <a:ext cx="0" cy="0"/>
          </xdr:xfrm>
          <a:graphic>
            <a:graphicData uri="http://schemas.microsoft.com/office/drawing/2010/slicer">
              <sle:slicer xmlns:sle="http://schemas.microsoft.com/office/drawing/2010/slicer" name="Grouping"/>
            </a:graphicData>
          </a:graphic>
        </xdr:graphicFrame>
      </mc:Choice>
      <mc:Fallback>
        <xdr:sp macro="" textlink="">
          <xdr:nvSpPr>
            <xdr:cNvPr id="0" name=""/>
            <xdr:cNvSpPr>
              <a:spLocks noTextEdit="1"/>
            </xdr:cNvSpPr>
          </xdr:nvSpPr>
          <xdr:spPr>
            <a:xfrm>
              <a:off x="549089" y="14921529"/>
              <a:ext cx="1736911" cy="92256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560295</xdr:colOff>
      <xdr:row>54</xdr:row>
      <xdr:rowOff>123266</xdr:rowOff>
    </xdr:from>
    <xdr:to>
      <xdr:col>2</xdr:col>
      <xdr:colOff>499111</xdr:colOff>
      <xdr:row>59</xdr:row>
      <xdr:rowOff>172891</xdr:rowOff>
    </xdr:to>
    <mc:AlternateContent xmlns:mc="http://schemas.openxmlformats.org/markup-compatibility/2006">
      <mc:Choice xmlns:a14="http://schemas.microsoft.com/office/drawing/2010/main" Requires="a14">
        <xdr:graphicFrame macro="">
          <xdr:nvGraphicFramePr>
            <xdr:cNvPr id="29" name="Trade" descr="An Excel slicer titled &quot;Trade Type&quot; with two selectable options to be displayed on Pivot-chart &quot;Agri-Food Trade &quot;. The first option is &quot;Domestic Exports,&quot; and the second option is &quot;Imports.&quot; The slicer is a user interface element that allows users to filter data based on the selected sector. Each option is clearly labeled and visually distinct, enabling users to easily choose the desired sector for data analysis or presentation purposes. " title="Excel Slicer for Trade type selection for Agri-Food Trade chart"/>
            <xdr:cNvGraphicFramePr/>
          </xdr:nvGraphicFramePr>
          <xdr:xfrm>
            <a:off x="0" y="0"/>
            <a:ext cx="0" cy="0"/>
          </xdr:xfrm>
          <a:graphic>
            <a:graphicData uri="http://schemas.microsoft.com/office/drawing/2010/slicer">
              <sle:slicer xmlns:sle="http://schemas.microsoft.com/office/drawing/2010/slicer" name="Trade"/>
            </a:graphicData>
          </a:graphic>
        </xdr:graphicFrame>
      </mc:Choice>
      <mc:Fallback>
        <xdr:sp macro="" textlink="">
          <xdr:nvSpPr>
            <xdr:cNvPr id="0" name=""/>
            <xdr:cNvSpPr>
              <a:spLocks noTextEdit="1"/>
            </xdr:cNvSpPr>
          </xdr:nvSpPr>
          <xdr:spPr>
            <a:xfrm>
              <a:off x="560295" y="14037386"/>
              <a:ext cx="1737136" cy="94497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449580</xdr:colOff>
      <xdr:row>54</xdr:row>
      <xdr:rowOff>112058</xdr:rowOff>
    </xdr:from>
    <xdr:to>
      <xdr:col>7</xdr:col>
      <xdr:colOff>1142840</xdr:colOff>
      <xdr:row>66</xdr:row>
      <xdr:rowOff>130627</xdr:rowOff>
    </xdr:to>
    <mc:AlternateContent xmlns:mc="http://schemas.openxmlformats.org/markup-compatibility/2006">
      <mc:Choice xmlns:a14="http://schemas.microsoft.com/office/drawing/2010/main" Requires="a14">
        <xdr:graphicFrame macro="">
          <xdr:nvGraphicFramePr>
            <xdr:cNvPr id="30" name="Products" descr="An Excel slicer titled &quot;Products&quot; with selectable options to be displayed on Pivot-chart &quot;Agri-Food Trade&quot;. The options depend on the option selected on Excel Slicer for Category selection. &#10;For Category &quot;Primary Commodities&quot; displayed options are: Oilseed and grain farming, Vegetable and melon farming, Fruit and tree nut farming, Greenhouse, nursery and floriculture production, Other crop farming, Cattle ranching and farming, Hog and pig farming, Poultry and egg production, Sheep and goat farming, Aquaculture, Other Animal Production, Fishing. &#10;For Category &quot;Processed Products&quot; displayed products are: Animal food manufacturing, Grain and oilseed milling, Sugar and confectionery product manufacturing, Fruit and vegetable preserving and specialty food manufacturing, Dairy product manufacturing, Meat product manufacturing, Seafood product preparation and packaging, Bakeries and tortilla manufacturing, Other food manufacturing, Beverage manufacturing.&#10;The slicer is a user interface element that allows users to filter data based on the selected sector. Each option is clearly labeled and visually distinct, enabling users to easily choose the desired sector for data analysis or presentation purposes." title="Excel Slicer for Product selection for Agri-Food Trade chart"/>
            <xdr:cNvGraphicFramePr/>
          </xdr:nvGraphicFramePr>
          <xdr:xfrm>
            <a:off x="0" y="0"/>
            <a:ext cx="0" cy="0"/>
          </xdr:xfrm>
          <a:graphic>
            <a:graphicData uri="http://schemas.microsoft.com/office/drawing/2010/slicer">
              <sle:slicer xmlns:sle="http://schemas.microsoft.com/office/drawing/2010/slicer" name="Products"/>
            </a:graphicData>
          </a:graphic>
        </xdr:graphicFrame>
      </mc:Choice>
      <mc:Fallback>
        <xdr:sp macro="" textlink="">
          <xdr:nvSpPr>
            <xdr:cNvPr id="0" name=""/>
            <xdr:cNvSpPr>
              <a:spLocks noTextEdit="1"/>
            </xdr:cNvSpPr>
          </xdr:nvSpPr>
          <xdr:spPr>
            <a:xfrm>
              <a:off x="2247900" y="14026178"/>
              <a:ext cx="6484460" cy="2167409"/>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453166</xdr:colOff>
      <xdr:row>67</xdr:row>
      <xdr:rowOff>59192</xdr:rowOff>
    </xdr:from>
    <xdr:to>
      <xdr:col>8</xdr:col>
      <xdr:colOff>323850</xdr:colOff>
      <xdr:row>85</xdr:row>
      <xdr:rowOff>82443</xdr:rowOff>
    </xdr:to>
    <xdr:graphicFrame macro="">
      <xdr:nvGraphicFramePr>
        <xdr:cNvPr id="31" name="Agri-Food Trade" descr="A pivot chart named &quot; International Trades in Agriculture and Argiprocessing&quot; presenting the trend of the international trade values in thousands of Canadian dollars for the list of products in two categories. &#10;&#10;For Category &quot;Primary Commodities&quot; displayed products are: Oilseed and grain farming, Vegetable and melon farming, Fruit and tree nut farming, Greenhouse, nursery and floriculture production, Other crop farming, Cattle ranching and farming, Hog and pig farming, Poultry and egg production, Sheep and goat farming, Aquaculture, Other Animal Production, Fishing.   &#10;&#10;For Category &quot;Processed Products&quot; displayed products are: Animal food manufacturing, Grain and oilseed milling, Sugar and confectionery product manufacturing, Fruit and vegetable preserving and specialty food manufacturing, Dairy product manufacturing, Meat product manufacturing, Seafood product preparation and packaging, Bakeries and tortilla manufacturing, Other food manufacturing, Beverage manufacturing. &#10;&#10;Displayed products and trade type can be selected using slicers for Trade type, Category and Products. " title="Pivot Chart: &quot;International Trades in Agriculture and Argiprocessing&quot;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r:id="rId1" refreshedBy="Svetlana Frenkel" refreshedDate="45083.551465509256" createdVersion="6" refreshedVersion="6" minRefreshableVersion="3" recordCount="649">
  <cacheSource type="worksheet">
    <worksheetSource name="StatCan_Food_manufacturing"/>
  </cacheSource>
  <cacheFields count="4">
    <cacheField name="Year" numFmtId="0">
      <sharedItems containsSemiMixedTypes="0" containsString="0" containsNumber="1" containsInteger="1" minValue="2011" maxValue="2022" count="12">
        <n v="2012"/>
        <n v="2013"/>
        <n v="2014"/>
        <n v="2015"/>
        <n v="2016"/>
        <n v="2017"/>
        <n v="2018"/>
        <n v="2019"/>
        <n v="2020"/>
        <n v="2021"/>
        <n v="2022"/>
        <n v="2011" u="1"/>
      </sharedItems>
    </cacheField>
    <cacheField name="GEO" numFmtId="0">
      <sharedItems count="10">
        <s v="Alberta"/>
        <s v="British Columbia"/>
        <s v="Manitoba"/>
        <s v="New Brunswick"/>
        <s v="Newfoundland and Labrador"/>
        <s v="Nova Scotia"/>
        <s v="Ontario"/>
        <s v="Prince Edward Island"/>
        <s v="Quebec"/>
        <s v="Saskatchewan"/>
      </sharedItems>
    </cacheField>
    <cacheField name="Industry" numFmtId="0">
      <sharedItems count="6">
        <s v="Animal food manufacturing "/>
        <s v="Dairy product manufacturing "/>
        <s v="Food manufacturing (Total)"/>
        <s v="Grain and oilseed milling "/>
        <s v="Meat product manufacturing "/>
        <s v="Other food manufacturing"/>
      </sharedItems>
    </cacheField>
    <cacheField name="Value" numFmtId="0">
      <sharedItems containsSemiMixedTypes="0" containsString="0" containsNumber="1" containsInteger="1" minValue="-2099214" maxValue="53682977"/>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Svetlana Frenkel" refreshedDate="45083.551467824072" createdVersion="6" refreshedVersion="6" minRefreshableVersion="3" recordCount="66">
  <cacheSource type="worksheet">
    <worksheetSource name="StatCan_GDP"/>
  </cacheSource>
  <cacheFields count="17">
    <cacheField name="Category" numFmtId="0">
      <sharedItems/>
    </cacheField>
    <cacheField name="Sector" numFmtId="0">
      <sharedItems count="6">
        <s v="Agriculture"/>
        <s v="Agriprocessing"/>
        <s v="Agriculture and Agriprocessing"/>
        <s v="Agriculture (overall)" u="1"/>
        <s v="Agri-Production" u="1"/>
        <s v="Agri-Processing" u="1"/>
      </sharedItems>
    </cacheField>
    <cacheField name="Year" numFmtId="0">
      <sharedItems containsSemiMixedTypes="0" containsString="0" containsNumber="1" containsInteger="1" minValue="2011" maxValue="2022" count="12">
        <n v="2012"/>
        <n v="2013"/>
        <n v="2014"/>
        <n v="2015"/>
        <n v="2016"/>
        <n v="2017"/>
        <n v="2018"/>
        <n v="2019"/>
        <n v="2020"/>
        <n v="2021"/>
        <n v="2022"/>
        <n v="2011" u="1"/>
      </sharedItems>
    </cacheField>
    <cacheField name="Newfoundland and Labrador" numFmtId="0">
      <sharedItems containsSemiMixedTypes="0" containsString="0" containsNumber="1" minValue="12.7" maxValue="632.20000000000005"/>
    </cacheField>
    <cacheField name="Prince Edward Island" numFmtId="0">
      <sharedItems containsSemiMixedTypes="0" containsString="0" containsNumber="1" minValue="2.1" maxValue="584.70000000000005"/>
    </cacheField>
    <cacheField name="Nova Scotia" numFmtId="0">
      <sharedItems containsSemiMixedTypes="0" containsString="0" containsNumber="1" minValue="19.5" maxValue="1084.9000000000001"/>
    </cacheField>
    <cacheField name="New Brunswick" numFmtId="0">
      <sharedItems containsSemiMixedTypes="0" containsString="0" containsNumber="1" minValue="5.6" maxValue="1690.5"/>
    </cacheField>
    <cacheField name="Quebec" numFmtId="0">
      <sharedItems containsSemiMixedTypes="0" containsString="0" containsNumber="1" minValue="138.5" maxValue="14308.6"/>
    </cacheField>
    <cacheField name="Ontario" numFmtId="0">
      <sharedItems containsSemiMixedTypes="0" containsString="0" containsNumber="1" minValue="194.1" maxValue="24111.4"/>
    </cacheField>
    <cacheField name="Manitoba" numFmtId="0">
      <sharedItems containsSemiMixedTypes="0" containsString="0" containsNumber="1" minValue="45.4" maxValue="5184.3"/>
    </cacheField>
    <cacheField name="Saskatchewan" numFmtId="0">
      <sharedItems containsSemiMixedTypes="0" containsString="0" containsNumber="1" minValue="19.600000000000001" maxValue="8417.5"/>
    </cacheField>
    <cacheField name="Alberta" numFmtId="0">
      <sharedItems containsSemiMixedTypes="0" containsString="0" containsNumber="1" minValue="106.1" maxValue="10187.5"/>
    </cacheField>
    <cacheField name="British Columbia" numFmtId="0">
      <sharedItems containsSemiMixedTypes="0" containsString="0" containsNumber="1" minValue="114.1" maxValue="6933.2"/>
    </cacheField>
    <cacheField name="Yukon" numFmtId="0">
      <sharedItems containsSemiMixedTypes="0" containsString="0" containsNumber="1" minValue="0" maxValue="7.8"/>
    </cacheField>
    <cacheField name="Northwest Territories" numFmtId="0">
      <sharedItems containsSemiMixedTypes="0" containsString="0" containsNumber="1" minValue="0" maxValue="3.8"/>
    </cacheField>
    <cacheField name="Nunavut" numFmtId="0">
      <sharedItems containsSemiMixedTypes="0" containsString="0" containsNumber="1" minValue="0" maxValue="6"/>
    </cacheField>
    <cacheField name="Canada (Average)" numFmtId="0">
      <sharedItems containsSemiMixedTypes="0" containsString="0" containsNumber="1" minValue="54.376923076923099" maxValue="5558.7384615384599"/>
    </cacheField>
  </cacheFields>
  <extLst>
    <ext xmlns:x14="http://schemas.microsoft.com/office/spreadsheetml/2009/9/main" uri="{725AE2AE-9491-48be-B2B4-4EB974FC3084}">
      <x14:pivotCacheDefinition pivotCacheId="11"/>
    </ext>
  </extLst>
</pivotCacheDefinition>
</file>

<file path=xl/pivotCache/pivotCacheDefinition3.xml><?xml version="1.0" encoding="utf-8"?>
<pivotCacheDefinition xmlns="http://schemas.openxmlformats.org/spreadsheetml/2006/main" xmlns:r="http://schemas.openxmlformats.org/officeDocument/2006/relationships" r:id="rId1" refreshedBy="Svetlana Frenkel" refreshedDate="45083.55146909722" createdVersion="6" refreshedVersion="6" minRefreshableVersion="3" recordCount="132">
  <cacheSource type="worksheet">
    <worksheetSource name="StatCan_Employment"/>
  </cacheSource>
  <cacheFields count="18">
    <cacheField name="Measure" numFmtId="0">
      <sharedItems count="2">
        <s v="Labour productivity"/>
        <s v="Total number of jobs"/>
      </sharedItems>
    </cacheField>
    <cacheField name="Industry" numFmtId="0">
      <sharedItems/>
    </cacheField>
    <cacheField name="Sector" numFmtId="0">
      <sharedItems count="6">
        <s v="Agriculture"/>
        <s v="Agriprocessing"/>
        <s v="Agriculture and Agriprocessing"/>
        <s v="Agriculture (overall)" u="1"/>
        <s v="Agri-Production" u="1"/>
        <s v="Agri-Processing" u="1"/>
      </sharedItems>
    </cacheField>
    <cacheField name="Year" numFmtId="0">
      <sharedItems containsSemiMixedTypes="0" containsString="0" containsNumber="1" containsInteger="1" minValue="2011" maxValue="2022" count="12">
        <n v="2012"/>
        <n v="2013"/>
        <n v="2014"/>
        <n v="2015"/>
        <n v="2016"/>
        <n v="2017"/>
        <n v="2018"/>
        <n v="2019"/>
        <n v="2020"/>
        <n v="2021"/>
        <n v="2022"/>
        <n v="2011" u="1"/>
      </sharedItems>
    </cacheField>
    <cacheField name="Newfoundland and Labrador" numFmtId="0">
      <sharedItems containsSemiMixedTypes="0" containsString="0" containsNumber="1" minValue="17.399999999999999" maxValue="6435"/>
    </cacheField>
    <cacheField name="Prince Edward Island" numFmtId="0">
      <sharedItems containsSemiMixedTypes="0" containsString="0" containsNumber="1" minValue="21.1" maxValue="8610"/>
    </cacheField>
    <cacheField name="Nova Scotia" numFmtId="0">
      <sharedItems containsSemiMixedTypes="0" containsString="0" containsNumber="1" minValue="11.4" maxValue="16530"/>
    </cacheField>
    <cacheField name="New Brunswick" numFmtId="0">
      <sharedItems containsSemiMixedTypes="0" containsString="0" containsNumber="1" minValue="22.7" maxValue="18040"/>
    </cacheField>
    <cacheField name="Quebec" numFmtId="0">
      <sharedItems containsSemiMixedTypes="0" containsString="0" containsNumber="1" minValue="25.2" maxValue="128975"/>
    </cacheField>
    <cacheField name="Ontario" numFmtId="0">
      <sharedItems containsSemiMixedTypes="0" containsString="0" containsNumber="1" minValue="10.9" maxValue="214520"/>
    </cacheField>
    <cacheField name="Manitoba" numFmtId="0">
      <sharedItems containsSemiMixedTypes="0" containsString="0" containsNumber="1" minValue="21.5" maxValue="37785"/>
    </cacheField>
    <cacheField name="Saskatchewan" numFmtId="0">
      <sharedItems containsSemiMixedTypes="0" containsString="0" containsNumber="1" minValue="8.1" maxValue="46730"/>
    </cacheField>
    <cacheField name="Alberta" numFmtId="0">
      <sharedItems containsSemiMixedTypes="0" containsString="0" containsNumber="1" minValue="6.5" maxValue="80725"/>
    </cacheField>
    <cacheField name="British Columbia" numFmtId="0">
      <sharedItems containsSemiMixedTypes="0" containsString="0" containsNumber="1" minValue="19.399999999999999" maxValue="78040"/>
    </cacheField>
    <cacheField name="Yukon" numFmtId="0">
      <sharedItems containsSemiMixedTypes="0" containsString="0" containsNumber="1" minValue="0" maxValue="280"/>
    </cacheField>
    <cacheField name="Northwest Territories" numFmtId="0">
      <sharedItems containsSemiMixedTypes="0" containsString="0" containsNumber="1" minValue="0" maxValue="82.5"/>
    </cacheField>
    <cacheField name="Nunavut" numFmtId="0">
      <sharedItems containsSemiMixedTypes="0" containsString="0" containsNumber="1" minValue="0" maxValue="239.9"/>
    </cacheField>
    <cacheField name="Canada" numFmtId="0">
      <sharedItems containsSemiMixedTypes="0" containsString="0" containsNumber="1" minValue="15.1" maxValue="616760"/>
    </cacheField>
  </cacheFields>
  <extLst>
    <ext xmlns:x14="http://schemas.microsoft.com/office/spreadsheetml/2009/9/main" uri="{725AE2AE-9491-48be-B2B4-4EB974FC3084}">
      <x14:pivotCacheDefinition pivotCacheId="10"/>
    </ext>
  </extLst>
</pivotCacheDefinition>
</file>

<file path=xl/pivotCache/pivotCacheDefinition4.xml><?xml version="1.0" encoding="utf-8"?>
<pivotCacheDefinition xmlns="http://schemas.openxmlformats.org/spreadsheetml/2006/main" xmlns:r="http://schemas.openxmlformats.org/officeDocument/2006/relationships" r:id="rId1" refreshedBy="Svetlana Frenkel" refreshedDate="45083.551470254628" createdVersion="6" refreshedVersion="6" minRefreshableVersion="3" recordCount="484">
  <cacheSource type="worksheet">
    <worksheetSource name="StatCan_FCR"/>
  </cacheSource>
  <cacheFields count="4">
    <cacheField name="Year" numFmtId="0">
      <sharedItems containsSemiMixedTypes="0" containsString="0" containsNumber="1" containsInteger="1" minValue="2011" maxValue="2022" count="12">
        <n v="2012"/>
        <n v="2013"/>
        <n v="2014"/>
        <n v="2015"/>
        <n v="2016"/>
        <n v="2017"/>
        <n v="2018"/>
        <n v="2019"/>
        <n v="2020"/>
        <n v="2021"/>
        <n v="2022"/>
        <n v="2011" u="1"/>
      </sharedItems>
    </cacheField>
    <cacheField name="GEO" numFmtId="0">
      <sharedItems count="11">
        <s v="Canada"/>
        <s v="Newfoundland and Labrador"/>
        <s v="Prince Edward Island"/>
        <s v="Nova Scotia"/>
        <s v="New Brunswick"/>
        <s v="Quebec"/>
        <s v="Ontario"/>
        <s v="Manitoba"/>
        <s v="Saskatchewan"/>
        <s v="Alberta"/>
        <s v="British Columbia"/>
      </sharedItems>
    </cacheField>
    <cacheField name="Type of cash receipts" numFmtId="0">
      <sharedItems count="4">
        <s v="Total farm cash receipts"/>
        <s v="Total crop receipts"/>
        <s v="Total livestock and livestock product receipts"/>
        <s v="Total direct payments"/>
      </sharedItems>
    </cacheField>
    <cacheField name="VALUE" numFmtId="0">
      <sharedItems containsSemiMixedTypes="0" containsString="0" containsNumber="1" containsInteger="1" minValue="255" maxValue="95027019"/>
    </cacheField>
  </cacheFields>
  <extLst>
    <ext xmlns:x14="http://schemas.microsoft.com/office/spreadsheetml/2009/9/main" uri="{725AE2AE-9491-48be-B2B4-4EB974FC3084}">
      <x14:pivotCacheDefinition pivotCacheId="9"/>
    </ext>
  </extLst>
</pivotCacheDefinition>
</file>

<file path=xl/pivotCache/pivotCacheDefinition5.xml><?xml version="1.0" encoding="utf-8"?>
<pivotCacheDefinition xmlns="http://schemas.openxmlformats.org/spreadsheetml/2006/main" xmlns:r="http://schemas.openxmlformats.org/officeDocument/2006/relationships" r:id="rId1" refreshedBy="Svetlana Frenkel" refreshedDate="45083.551471990744" createdVersion="6" refreshedVersion="6" minRefreshableVersion="3" recordCount="230">
  <cacheSource type="worksheet">
    <worksheetSource name="TDO_MB_AgriFood_Trades"/>
  </cacheSource>
  <cacheFields count="5">
    <cacheField name="Products" numFmtId="0">
      <sharedItems count="23">
        <s v="Oilseed and grain farming"/>
        <s v="Vegetable and melon farming"/>
        <s v="Fruit and tree nut farming"/>
        <s v="Greenhouse, nursery and floriculture production"/>
        <s v="Other crop farming"/>
        <s v="Cattle ranching and farming"/>
        <s v="Hog and pig farming"/>
        <s v="Poultry and egg production"/>
        <s v="Sheep and goat farming"/>
        <s v="Aquaculture"/>
        <s v="Other Animal Production"/>
        <s v="Fishing"/>
        <s v="Animal food manufacturing"/>
        <s v="Grain and oilseed milling"/>
        <s v="Sugar and confectionery product manufacturing"/>
        <s v="Fruit and vegetable preserving and specialty food manufacturing"/>
        <s v="Dairy product manufacturing"/>
        <s v="Meat product manufacturing"/>
        <s v="Seafood product preparation and packaging"/>
        <s v="Bakeries and tortilla manufacturing"/>
        <s v="Other food manufacturing"/>
        <s v="Beverage manufacturing"/>
        <s v="By-products"/>
      </sharedItems>
    </cacheField>
    <cacheField name="Grouping" numFmtId="0">
      <sharedItems count="2">
        <s v="Primary Commodities"/>
        <s v="Processed Products"/>
      </sharedItems>
    </cacheField>
    <cacheField name="Year" numFmtId="0">
      <sharedItems containsSemiMixedTypes="0" containsString="0" containsNumber="1" containsInteger="1" minValue="2010" maxValue="2022" count="13">
        <n v="2019"/>
        <n v="2021"/>
        <n v="2018"/>
        <n v="2020"/>
        <n v="2022"/>
        <n v="2015" u="1"/>
        <n v="2013" u="1"/>
        <n v="2011" u="1"/>
        <n v="2016" u="1"/>
        <n v="2014" u="1"/>
        <n v="2012" u="1"/>
        <n v="2017" u="1"/>
        <n v="2010" u="1"/>
      </sharedItems>
    </cacheField>
    <cacheField name="Trade" numFmtId="0">
      <sharedItems count="2">
        <s v="Domestic Exports"/>
        <s v="Imports"/>
      </sharedItems>
    </cacheField>
    <cacheField name="Value" numFmtId="0">
      <sharedItems containsString="0" containsBlank="1" containsNumber="1" containsInteger="1" minValue="627" maxValue="3971213923"/>
    </cacheField>
  </cacheFields>
  <extLst>
    <ext xmlns:x14="http://schemas.microsoft.com/office/spreadsheetml/2009/9/main" uri="{725AE2AE-9491-48be-B2B4-4EB974FC3084}">
      <x14:pivotCacheDefinition pivotCacheId="8"/>
    </ext>
  </extLst>
</pivotCacheDefinition>
</file>

<file path=xl/pivotCache/pivotCacheRecords1.xml><?xml version="1.0" encoding="utf-8"?>
<pivotCacheRecords xmlns="http://schemas.openxmlformats.org/spreadsheetml/2006/main" xmlns:r="http://schemas.openxmlformats.org/officeDocument/2006/relationships" count="649">
  <r>
    <x v="0"/>
    <x v="0"/>
    <x v="0"/>
    <n v="761058"/>
  </r>
  <r>
    <x v="1"/>
    <x v="0"/>
    <x v="0"/>
    <n v="891608"/>
  </r>
  <r>
    <x v="2"/>
    <x v="0"/>
    <x v="0"/>
    <n v="1020225"/>
  </r>
  <r>
    <x v="3"/>
    <x v="0"/>
    <x v="0"/>
    <n v="1129305"/>
  </r>
  <r>
    <x v="4"/>
    <x v="0"/>
    <x v="0"/>
    <n v="1020140"/>
  </r>
  <r>
    <x v="5"/>
    <x v="0"/>
    <x v="0"/>
    <n v="988089"/>
  </r>
  <r>
    <x v="6"/>
    <x v="0"/>
    <x v="0"/>
    <n v="1030666"/>
  </r>
  <r>
    <x v="7"/>
    <x v="0"/>
    <x v="0"/>
    <n v="1116508"/>
  </r>
  <r>
    <x v="8"/>
    <x v="0"/>
    <x v="0"/>
    <n v="1261057"/>
  </r>
  <r>
    <x v="9"/>
    <x v="0"/>
    <x v="0"/>
    <n v="906784"/>
  </r>
  <r>
    <x v="10"/>
    <x v="0"/>
    <x v="0"/>
    <n v="1995935"/>
  </r>
  <r>
    <x v="0"/>
    <x v="1"/>
    <x v="0"/>
    <n v="623572"/>
  </r>
  <r>
    <x v="1"/>
    <x v="1"/>
    <x v="0"/>
    <n v="645776"/>
  </r>
  <r>
    <x v="2"/>
    <x v="1"/>
    <x v="0"/>
    <n v="694990"/>
  </r>
  <r>
    <x v="3"/>
    <x v="1"/>
    <x v="0"/>
    <n v="742438"/>
  </r>
  <r>
    <x v="4"/>
    <x v="1"/>
    <x v="0"/>
    <n v="756905"/>
  </r>
  <r>
    <x v="5"/>
    <x v="1"/>
    <x v="0"/>
    <n v="760779"/>
  </r>
  <r>
    <x v="6"/>
    <x v="1"/>
    <x v="0"/>
    <n v="778413"/>
  </r>
  <r>
    <x v="7"/>
    <x v="1"/>
    <x v="0"/>
    <n v="801405"/>
  </r>
  <r>
    <x v="8"/>
    <x v="1"/>
    <x v="0"/>
    <n v="756058"/>
  </r>
  <r>
    <x v="9"/>
    <x v="1"/>
    <x v="0"/>
    <n v="1055535"/>
  </r>
  <r>
    <x v="10"/>
    <x v="1"/>
    <x v="0"/>
    <n v="1281528"/>
  </r>
  <r>
    <x v="0"/>
    <x v="2"/>
    <x v="0"/>
    <n v="328450"/>
  </r>
  <r>
    <x v="1"/>
    <x v="2"/>
    <x v="0"/>
    <n v="294539"/>
  </r>
  <r>
    <x v="2"/>
    <x v="2"/>
    <x v="0"/>
    <n v="278633"/>
  </r>
  <r>
    <x v="3"/>
    <x v="2"/>
    <x v="0"/>
    <n v="308248"/>
  </r>
  <r>
    <x v="4"/>
    <x v="2"/>
    <x v="0"/>
    <n v="330683"/>
  </r>
  <r>
    <x v="5"/>
    <x v="2"/>
    <x v="0"/>
    <n v="284377"/>
  </r>
  <r>
    <x v="6"/>
    <x v="2"/>
    <x v="0"/>
    <n v="281030"/>
  </r>
  <r>
    <x v="7"/>
    <x v="2"/>
    <x v="0"/>
    <n v="342894"/>
  </r>
  <r>
    <x v="8"/>
    <x v="2"/>
    <x v="0"/>
    <n v="391344"/>
  </r>
  <r>
    <x v="9"/>
    <x v="2"/>
    <x v="0"/>
    <n v="481199"/>
  </r>
  <r>
    <x v="10"/>
    <x v="2"/>
    <x v="0"/>
    <n v="628574"/>
  </r>
  <r>
    <x v="0"/>
    <x v="3"/>
    <x v="0"/>
    <n v="0"/>
  </r>
  <r>
    <x v="1"/>
    <x v="3"/>
    <x v="0"/>
    <n v="0"/>
  </r>
  <r>
    <x v="2"/>
    <x v="3"/>
    <x v="0"/>
    <n v="0"/>
  </r>
  <r>
    <x v="3"/>
    <x v="3"/>
    <x v="0"/>
    <n v="0"/>
  </r>
  <r>
    <x v="4"/>
    <x v="3"/>
    <x v="0"/>
    <n v="0"/>
  </r>
  <r>
    <x v="5"/>
    <x v="3"/>
    <x v="0"/>
    <n v="62904"/>
  </r>
  <r>
    <x v="6"/>
    <x v="3"/>
    <x v="0"/>
    <n v="0"/>
  </r>
  <r>
    <x v="7"/>
    <x v="3"/>
    <x v="0"/>
    <n v="70525"/>
  </r>
  <r>
    <x v="8"/>
    <x v="3"/>
    <x v="0"/>
    <n v="0"/>
  </r>
  <r>
    <x v="9"/>
    <x v="3"/>
    <x v="0"/>
    <n v="0"/>
  </r>
  <r>
    <x v="10"/>
    <x v="3"/>
    <x v="0"/>
    <n v="57871"/>
  </r>
  <r>
    <x v="0"/>
    <x v="4"/>
    <x v="0"/>
    <n v="0"/>
  </r>
  <r>
    <x v="1"/>
    <x v="4"/>
    <x v="0"/>
    <n v="0"/>
  </r>
  <r>
    <x v="2"/>
    <x v="4"/>
    <x v="0"/>
    <n v="0"/>
  </r>
  <r>
    <x v="3"/>
    <x v="4"/>
    <x v="0"/>
    <n v="0"/>
  </r>
  <r>
    <x v="4"/>
    <x v="4"/>
    <x v="0"/>
    <n v="0"/>
  </r>
  <r>
    <x v="5"/>
    <x v="4"/>
    <x v="0"/>
    <n v="0"/>
  </r>
  <r>
    <x v="6"/>
    <x v="4"/>
    <x v="0"/>
    <n v="0"/>
  </r>
  <r>
    <x v="7"/>
    <x v="4"/>
    <x v="0"/>
    <n v="0"/>
  </r>
  <r>
    <x v="8"/>
    <x v="4"/>
    <x v="0"/>
    <n v="0"/>
  </r>
  <r>
    <x v="9"/>
    <x v="4"/>
    <x v="0"/>
    <n v="0"/>
  </r>
  <r>
    <x v="10"/>
    <x v="4"/>
    <x v="0"/>
    <n v="0"/>
  </r>
  <r>
    <x v="0"/>
    <x v="5"/>
    <x v="0"/>
    <n v="193694"/>
  </r>
  <r>
    <x v="1"/>
    <x v="5"/>
    <x v="0"/>
    <n v="0"/>
  </r>
  <r>
    <x v="2"/>
    <x v="5"/>
    <x v="0"/>
    <n v="174074"/>
  </r>
  <r>
    <x v="3"/>
    <x v="5"/>
    <x v="0"/>
    <n v="173513"/>
  </r>
  <r>
    <x v="4"/>
    <x v="5"/>
    <x v="0"/>
    <n v="217527"/>
  </r>
  <r>
    <x v="5"/>
    <x v="5"/>
    <x v="0"/>
    <n v="216967"/>
  </r>
  <r>
    <x v="6"/>
    <x v="5"/>
    <x v="0"/>
    <n v="211831"/>
  </r>
  <r>
    <x v="7"/>
    <x v="5"/>
    <x v="0"/>
    <n v="128034"/>
  </r>
  <r>
    <x v="8"/>
    <x v="5"/>
    <x v="0"/>
    <n v="267548"/>
  </r>
  <r>
    <x v="9"/>
    <x v="5"/>
    <x v="0"/>
    <n v="308771"/>
  </r>
  <r>
    <x v="10"/>
    <x v="5"/>
    <x v="0"/>
    <n v="226489"/>
  </r>
  <r>
    <x v="0"/>
    <x v="6"/>
    <x v="0"/>
    <n v="2741871"/>
  </r>
  <r>
    <x v="1"/>
    <x v="6"/>
    <x v="0"/>
    <n v="3011800"/>
  </r>
  <r>
    <x v="2"/>
    <x v="6"/>
    <x v="0"/>
    <n v="2956044"/>
  </r>
  <r>
    <x v="3"/>
    <x v="6"/>
    <x v="0"/>
    <n v="3092962"/>
  </r>
  <r>
    <x v="4"/>
    <x v="6"/>
    <x v="0"/>
    <n v="3236568"/>
  </r>
  <r>
    <x v="5"/>
    <x v="6"/>
    <x v="0"/>
    <n v="3343191"/>
  </r>
  <r>
    <x v="6"/>
    <x v="6"/>
    <x v="0"/>
    <n v="3325806"/>
  </r>
  <r>
    <x v="7"/>
    <x v="6"/>
    <x v="0"/>
    <n v="3257696"/>
  </r>
  <r>
    <x v="8"/>
    <x v="6"/>
    <x v="0"/>
    <n v="3431104"/>
  </r>
  <r>
    <x v="9"/>
    <x v="6"/>
    <x v="0"/>
    <n v="3785202"/>
  </r>
  <r>
    <x v="10"/>
    <x v="6"/>
    <x v="0"/>
    <n v="4138591"/>
  </r>
  <r>
    <x v="0"/>
    <x v="7"/>
    <x v="0"/>
    <n v="0"/>
  </r>
  <r>
    <x v="1"/>
    <x v="7"/>
    <x v="0"/>
    <n v="168"/>
  </r>
  <r>
    <x v="2"/>
    <x v="7"/>
    <x v="0"/>
    <n v="0"/>
  </r>
  <r>
    <x v="3"/>
    <x v="7"/>
    <x v="0"/>
    <n v="0"/>
  </r>
  <r>
    <x v="4"/>
    <x v="7"/>
    <x v="0"/>
    <n v="0"/>
  </r>
  <r>
    <x v="5"/>
    <x v="7"/>
    <x v="0"/>
    <n v="0"/>
  </r>
  <r>
    <x v="6"/>
    <x v="7"/>
    <x v="0"/>
    <n v="0"/>
  </r>
  <r>
    <x v="7"/>
    <x v="7"/>
    <x v="0"/>
    <n v="0"/>
  </r>
  <r>
    <x v="8"/>
    <x v="7"/>
    <x v="0"/>
    <n v="0"/>
  </r>
  <r>
    <x v="9"/>
    <x v="7"/>
    <x v="0"/>
    <n v="0"/>
  </r>
  <r>
    <x v="10"/>
    <x v="7"/>
    <x v="0"/>
    <n v="366"/>
  </r>
  <r>
    <x v="0"/>
    <x v="8"/>
    <x v="0"/>
    <n v="1885357"/>
  </r>
  <r>
    <x v="1"/>
    <x v="8"/>
    <x v="0"/>
    <n v="2154232"/>
  </r>
  <r>
    <x v="2"/>
    <x v="8"/>
    <x v="0"/>
    <n v="1948254"/>
  </r>
  <r>
    <x v="3"/>
    <x v="8"/>
    <x v="0"/>
    <n v="1878662"/>
  </r>
  <r>
    <x v="4"/>
    <x v="8"/>
    <x v="0"/>
    <n v="2086195"/>
  </r>
  <r>
    <x v="5"/>
    <x v="8"/>
    <x v="0"/>
    <n v="2060030"/>
  </r>
  <r>
    <x v="6"/>
    <x v="8"/>
    <x v="0"/>
    <n v="2297006"/>
  </r>
  <r>
    <x v="7"/>
    <x v="8"/>
    <x v="0"/>
    <n v="2172030"/>
  </r>
  <r>
    <x v="8"/>
    <x v="8"/>
    <x v="0"/>
    <n v="2001065"/>
  </r>
  <r>
    <x v="9"/>
    <x v="8"/>
    <x v="0"/>
    <n v="2335263"/>
  </r>
  <r>
    <x v="10"/>
    <x v="8"/>
    <x v="0"/>
    <n v="2769685"/>
  </r>
  <r>
    <x v="0"/>
    <x v="9"/>
    <x v="0"/>
    <n v="134092"/>
  </r>
  <r>
    <x v="1"/>
    <x v="9"/>
    <x v="0"/>
    <n v="245935"/>
  </r>
  <r>
    <x v="2"/>
    <x v="9"/>
    <x v="0"/>
    <n v="0"/>
  </r>
  <r>
    <x v="3"/>
    <x v="9"/>
    <x v="0"/>
    <n v="245133"/>
  </r>
  <r>
    <x v="4"/>
    <x v="9"/>
    <x v="0"/>
    <n v="268930"/>
  </r>
  <r>
    <x v="5"/>
    <x v="9"/>
    <x v="0"/>
    <n v="221241"/>
  </r>
  <r>
    <x v="6"/>
    <x v="9"/>
    <x v="0"/>
    <n v="300186"/>
  </r>
  <r>
    <x v="7"/>
    <x v="9"/>
    <x v="0"/>
    <n v="293390"/>
  </r>
  <r>
    <x v="8"/>
    <x v="9"/>
    <x v="0"/>
    <n v="314266"/>
  </r>
  <r>
    <x v="9"/>
    <x v="9"/>
    <x v="0"/>
    <n v="386859"/>
  </r>
  <r>
    <x v="10"/>
    <x v="9"/>
    <x v="0"/>
    <n v="483134"/>
  </r>
  <r>
    <x v="0"/>
    <x v="0"/>
    <x v="1"/>
    <n v="0"/>
  </r>
  <r>
    <x v="1"/>
    <x v="0"/>
    <x v="1"/>
    <n v="1649376"/>
  </r>
  <r>
    <x v="2"/>
    <x v="0"/>
    <x v="1"/>
    <n v="1377303"/>
  </r>
  <r>
    <x v="3"/>
    <x v="0"/>
    <x v="1"/>
    <n v="1137725"/>
  </r>
  <r>
    <x v="4"/>
    <x v="0"/>
    <x v="1"/>
    <n v="1497671"/>
  </r>
  <r>
    <x v="5"/>
    <x v="0"/>
    <x v="1"/>
    <n v="1739629"/>
  </r>
  <r>
    <x v="6"/>
    <x v="0"/>
    <x v="1"/>
    <n v="1251345"/>
  </r>
  <r>
    <x v="7"/>
    <x v="0"/>
    <x v="1"/>
    <n v="1244595"/>
  </r>
  <r>
    <x v="8"/>
    <x v="0"/>
    <x v="1"/>
    <n v="1393691"/>
  </r>
  <r>
    <x v="9"/>
    <x v="0"/>
    <x v="1"/>
    <n v="1455348"/>
  </r>
  <r>
    <x v="10"/>
    <x v="0"/>
    <x v="1"/>
    <n v="1517873"/>
  </r>
  <r>
    <x v="0"/>
    <x v="1"/>
    <x v="1"/>
    <n v="0"/>
  </r>
  <r>
    <x v="1"/>
    <x v="1"/>
    <x v="1"/>
    <n v="1174176"/>
  </r>
  <r>
    <x v="2"/>
    <x v="1"/>
    <x v="1"/>
    <n v="1183737"/>
  </r>
  <r>
    <x v="3"/>
    <x v="1"/>
    <x v="1"/>
    <n v="1289531"/>
  </r>
  <r>
    <x v="4"/>
    <x v="1"/>
    <x v="1"/>
    <n v="1342011"/>
  </r>
  <r>
    <x v="5"/>
    <x v="1"/>
    <x v="1"/>
    <n v="1290994"/>
  </r>
  <r>
    <x v="6"/>
    <x v="1"/>
    <x v="1"/>
    <n v="1370378"/>
  </r>
  <r>
    <x v="7"/>
    <x v="1"/>
    <x v="1"/>
    <n v="1553953"/>
  </r>
  <r>
    <x v="8"/>
    <x v="1"/>
    <x v="1"/>
    <n v="1827048"/>
  </r>
  <r>
    <x v="9"/>
    <x v="1"/>
    <x v="1"/>
    <n v="1885206"/>
  </r>
  <r>
    <x v="10"/>
    <x v="1"/>
    <x v="1"/>
    <n v="2055547"/>
  </r>
  <r>
    <x v="0"/>
    <x v="2"/>
    <x v="1"/>
    <n v="0"/>
  </r>
  <r>
    <x v="1"/>
    <x v="2"/>
    <x v="1"/>
    <n v="588847"/>
  </r>
  <r>
    <x v="2"/>
    <x v="2"/>
    <x v="1"/>
    <n v="546957"/>
  </r>
  <r>
    <x v="3"/>
    <x v="2"/>
    <x v="1"/>
    <n v="360876"/>
  </r>
  <r>
    <x v="4"/>
    <x v="2"/>
    <x v="1"/>
    <n v="426203"/>
  </r>
  <r>
    <x v="5"/>
    <x v="2"/>
    <x v="1"/>
    <n v="548548"/>
  </r>
  <r>
    <x v="6"/>
    <x v="2"/>
    <x v="1"/>
    <n v="748936"/>
  </r>
  <r>
    <x v="7"/>
    <x v="2"/>
    <x v="1"/>
    <n v="756093"/>
  </r>
  <r>
    <x v="8"/>
    <x v="2"/>
    <x v="1"/>
    <n v="882282"/>
  </r>
  <r>
    <x v="9"/>
    <x v="2"/>
    <x v="1"/>
    <n v="913945"/>
  </r>
  <r>
    <x v="10"/>
    <x v="2"/>
    <x v="1"/>
    <n v="958433"/>
  </r>
  <r>
    <x v="0"/>
    <x v="3"/>
    <x v="1"/>
    <n v="217973"/>
  </r>
  <r>
    <x v="1"/>
    <x v="3"/>
    <x v="1"/>
    <n v="0"/>
  </r>
  <r>
    <x v="2"/>
    <x v="3"/>
    <x v="1"/>
    <n v="0"/>
  </r>
  <r>
    <x v="3"/>
    <x v="3"/>
    <x v="1"/>
    <n v="0"/>
  </r>
  <r>
    <x v="4"/>
    <x v="3"/>
    <x v="1"/>
    <n v="80146"/>
  </r>
  <r>
    <x v="5"/>
    <x v="3"/>
    <x v="1"/>
    <n v="54374"/>
  </r>
  <r>
    <x v="6"/>
    <x v="3"/>
    <x v="1"/>
    <n v="0"/>
  </r>
  <r>
    <x v="7"/>
    <x v="3"/>
    <x v="1"/>
    <n v="0"/>
  </r>
  <r>
    <x v="8"/>
    <x v="3"/>
    <x v="1"/>
    <n v="0"/>
  </r>
  <r>
    <x v="9"/>
    <x v="3"/>
    <x v="1"/>
    <n v="0"/>
  </r>
  <r>
    <x v="10"/>
    <x v="3"/>
    <x v="1"/>
    <n v="0"/>
  </r>
  <r>
    <x v="0"/>
    <x v="4"/>
    <x v="1"/>
    <n v="0"/>
  </r>
  <r>
    <x v="1"/>
    <x v="4"/>
    <x v="1"/>
    <n v="0"/>
  </r>
  <r>
    <x v="2"/>
    <x v="4"/>
    <x v="1"/>
    <n v="0"/>
  </r>
  <r>
    <x v="3"/>
    <x v="4"/>
    <x v="1"/>
    <n v="0"/>
  </r>
  <r>
    <x v="4"/>
    <x v="4"/>
    <x v="1"/>
    <n v="0"/>
  </r>
  <r>
    <x v="5"/>
    <x v="4"/>
    <x v="1"/>
    <n v="0"/>
  </r>
  <r>
    <x v="6"/>
    <x v="4"/>
    <x v="1"/>
    <n v="0"/>
  </r>
  <r>
    <x v="7"/>
    <x v="4"/>
    <x v="1"/>
    <n v="0"/>
  </r>
  <r>
    <x v="8"/>
    <x v="4"/>
    <x v="1"/>
    <n v="0"/>
  </r>
  <r>
    <x v="9"/>
    <x v="4"/>
    <x v="1"/>
    <n v="0"/>
  </r>
  <r>
    <x v="10"/>
    <x v="4"/>
    <x v="1"/>
    <n v="0"/>
  </r>
  <r>
    <x v="0"/>
    <x v="5"/>
    <x v="1"/>
    <n v="389480"/>
  </r>
  <r>
    <x v="1"/>
    <x v="5"/>
    <x v="1"/>
    <n v="362580"/>
  </r>
  <r>
    <x v="2"/>
    <x v="5"/>
    <x v="1"/>
    <n v="81322"/>
  </r>
  <r>
    <x v="3"/>
    <x v="5"/>
    <x v="1"/>
    <n v="0"/>
  </r>
  <r>
    <x v="4"/>
    <x v="5"/>
    <x v="1"/>
    <n v="54213"/>
  </r>
  <r>
    <x v="5"/>
    <x v="5"/>
    <x v="1"/>
    <n v="0"/>
  </r>
  <r>
    <x v="6"/>
    <x v="5"/>
    <x v="1"/>
    <n v="0"/>
  </r>
  <r>
    <x v="7"/>
    <x v="5"/>
    <x v="1"/>
    <n v="0"/>
  </r>
  <r>
    <x v="8"/>
    <x v="5"/>
    <x v="1"/>
    <n v="0"/>
  </r>
  <r>
    <x v="9"/>
    <x v="5"/>
    <x v="1"/>
    <n v="0"/>
  </r>
  <r>
    <x v="10"/>
    <x v="5"/>
    <x v="1"/>
    <n v="0"/>
  </r>
  <r>
    <x v="0"/>
    <x v="6"/>
    <x v="1"/>
    <n v="4565849"/>
  </r>
  <r>
    <x v="1"/>
    <x v="6"/>
    <x v="1"/>
    <n v="6445329"/>
  </r>
  <r>
    <x v="2"/>
    <x v="6"/>
    <x v="1"/>
    <n v="4984081"/>
  </r>
  <r>
    <x v="3"/>
    <x v="6"/>
    <x v="1"/>
    <n v="4759859"/>
  </r>
  <r>
    <x v="4"/>
    <x v="6"/>
    <x v="1"/>
    <n v="5070451"/>
  </r>
  <r>
    <x v="5"/>
    <x v="6"/>
    <x v="1"/>
    <n v="4701069"/>
  </r>
  <r>
    <x v="6"/>
    <x v="6"/>
    <x v="1"/>
    <n v="5451943"/>
  </r>
  <r>
    <x v="7"/>
    <x v="6"/>
    <x v="1"/>
    <n v="5641270"/>
  </r>
  <r>
    <x v="8"/>
    <x v="6"/>
    <x v="1"/>
    <n v="5587131"/>
  </r>
  <r>
    <x v="9"/>
    <x v="6"/>
    <x v="1"/>
    <n v="5110223"/>
  </r>
  <r>
    <x v="10"/>
    <x v="6"/>
    <x v="1"/>
    <n v="5618245"/>
  </r>
  <r>
    <x v="0"/>
    <x v="7"/>
    <x v="1"/>
    <n v="0"/>
  </r>
  <r>
    <x v="1"/>
    <x v="7"/>
    <x v="1"/>
    <n v="0"/>
  </r>
  <r>
    <x v="2"/>
    <x v="7"/>
    <x v="1"/>
    <n v="0"/>
  </r>
  <r>
    <x v="3"/>
    <x v="7"/>
    <x v="1"/>
    <n v="0"/>
  </r>
  <r>
    <x v="4"/>
    <x v="7"/>
    <x v="1"/>
    <n v="0"/>
  </r>
  <r>
    <x v="5"/>
    <x v="7"/>
    <x v="1"/>
    <n v="0"/>
  </r>
  <r>
    <x v="6"/>
    <x v="7"/>
    <x v="1"/>
    <n v="0"/>
  </r>
  <r>
    <x v="7"/>
    <x v="7"/>
    <x v="1"/>
    <n v="0"/>
  </r>
  <r>
    <x v="8"/>
    <x v="7"/>
    <x v="1"/>
    <n v="0"/>
  </r>
  <r>
    <x v="9"/>
    <x v="7"/>
    <x v="1"/>
    <n v="0"/>
  </r>
  <r>
    <x v="10"/>
    <x v="7"/>
    <x v="1"/>
    <n v="0"/>
  </r>
  <r>
    <x v="0"/>
    <x v="8"/>
    <x v="1"/>
    <n v="4970674"/>
  </r>
  <r>
    <x v="1"/>
    <x v="8"/>
    <x v="1"/>
    <n v="4890827"/>
  </r>
  <r>
    <x v="2"/>
    <x v="8"/>
    <x v="1"/>
    <n v="5386217"/>
  </r>
  <r>
    <x v="3"/>
    <x v="8"/>
    <x v="1"/>
    <n v="5187398"/>
  </r>
  <r>
    <x v="4"/>
    <x v="8"/>
    <x v="1"/>
    <n v="5425626"/>
  </r>
  <r>
    <x v="5"/>
    <x v="8"/>
    <x v="1"/>
    <n v="5454657"/>
  </r>
  <r>
    <x v="6"/>
    <x v="8"/>
    <x v="1"/>
    <n v="4218755"/>
  </r>
  <r>
    <x v="7"/>
    <x v="8"/>
    <x v="1"/>
    <n v="4481267"/>
  </r>
  <r>
    <x v="8"/>
    <x v="8"/>
    <x v="1"/>
    <n v="5189966"/>
  </r>
  <r>
    <x v="9"/>
    <x v="8"/>
    <x v="1"/>
    <n v="5739390"/>
  </r>
  <r>
    <x v="10"/>
    <x v="8"/>
    <x v="1"/>
    <n v="6142689"/>
  </r>
  <r>
    <x v="0"/>
    <x v="9"/>
    <x v="1"/>
    <n v="0"/>
  </r>
  <r>
    <x v="1"/>
    <x v="9"/>
    <x v="1"/>
    <n v="0"/>
  </r>
  <r>
    <x v="2"/>
    <x v="9"/>
    <x v="1"/>
    <n v="0"/>
  </r>
  <r>
    <x v="3"/>
    <x v="9"/>
    <x v="1"/>
    <n v="0"/>
  </r>
  <r>
    <x v="4"/>
    <x v="9"/>
    <x v="1"/>
    <n v="0"/>
  </r>
  <r>
    <x v="5"/>
    <x v="9"/>
    <x v="1"/>
    <n v="0"/>
  </r>
  <r>
    <x v="6"/>
    <x v="9"/>
    <x v="1"/>
    <n v="0"/>
  </r>
  <r>
    <x v="7"/>
    <x v="9"/>
    <x v="1"/>
    <n v="0"/>
  </r>
  <r>
    <x v="8"/>
    <x v="9"/>
    <x v="1"/>
    <n v="0"/>
  </r>
  <r>
    <x v="9"/>
    <x v="9"/>
    <x v="1"/>
    <n v="0"/>
  </r>
  <r>
    <x v="10"/>
    <x v="9"/>
    <x v="1"/>
    <n v="0"/>
  </r>
  <r>
    <x v="0"/>
    <x v="0"/>
    <x v="2"/>
    <n v="11621993"/>
  </r>
  <r>
    <x v="1"/>
    <x v="0"/>
    <x v="2"/>
    <n v="11477963"/>
  </r>
  <r>
    <x v="2"/>
    <x v="0"/>
    <x v="2"/>
    <n v="12613635"/>
  </r>
  <r>
    <x v="3"/>
    <x v="0"/>
    <x v="2"/>
    <n v="13221123"/>
  </r>
  <r>
    <x v="4"/>
    <x v="0"/>
    <x v="2"/>
    <n v="13313889"/>
  </r>
  <r>
    <x v="5"/>
    <x v="0"/>
    <x v="2"/>
    <n v="13835562"/>
  </r>
  <r>
    <x v="6"/>
    <x v="0"/>
    <x v="2"/>
    <n v="14176086"/>
  </r>
  <r>
    <x v="7"/>
    <x v="0"/>
    <x v="2"/>
    <n v="14668296"/>
  </r>
  <r>
    <x v="8"/>
    <x v="0"/>
    <x v="2"/>
    <n v="15309570"/>
  </r>
  <r>
    <x v="9"/>
    <x v="0"/>
    <x v="2"/>
    <n v="20350516"/>
  </r>
  <r>
    <x v="10"/>
    <x v="0"/>
    <x v="2"/>
    <n v="22706930"/>
  </r>
  <r>
    <x v="0"/>
    <x v="1"/>
    <x v="2"/>
    <n v="6674136"/>
  </r>
  <r>
    <x v="1"/>
    <x v="1"/>
    <x v="2"/>
    <n v="6741575"/>
  </r>
  <r>
    <x v="2"/>
    <x v="1"/>
    <x v="2"/>
    <n v="7079469"/>
  </r>
  <r>
    <x v="3"/>
    <x v="1"/>
    <x v="2"/>
    <n v="7668867"/>
  </r>
  <r>
    <x v="4"/>
    <x v="1"/>
    <x v="2"/>
    <n v="7669244"/>
  </r>
  <r>
    <x v="5"/>
    <x v="1"/>
    <x v="2"/>
    <n v="7941193"/>
  </r>
  <r>
    <x v="6"/>
    <x v="1"/>
    <x v="2"/>
    <n v="8067107"/>
  </r>
  <r>
    <x v="7"/>
    <x v="1"/>
    <x v="2"/>
    <n v="8337450"/>
  </r>
  <r>
    <x v="8"/>
    <x v="1"/>
    <x v="2"/>
    <n v="8825957"/>
  </r>
  <r>
    <x v="9"/>
    <x v="1"/>
    <x v="2"/>
    <n v="9674920"/>
  </r>
  <r>
    <x v="10"/>
    <x v="1"/>
    <x v="2"/>
    <n v="10959941"/>
  </r>
  <r>
    <x v="0"/>
    <x v="2"/>
    <x v="2"/>
    <n v="4198932"/>
  </r>
  <r>
    <x v="1"/>
    <x v="2"/>
    <x v="2"/>
    <n v="4657741"/>
  </r>
  <r>
    <x v="2"/>
    <x v="2"/>
    <x v="2"/>
    <n v="4627815"/>
  </r>
  <r>
    <x v="3"/>
    <x v="2"/>
    <x v="2"/>
    <n v="4244518"/>
  </r>
  <r>
    <x v="4"/>
    <x v="2"/>
    <x v="2"/>
    <n v="4721972"/>
  </r>
  <r>
    <x v="5"/>
    <x v="2"/>
    <x v="2"/>
    <n v="5192504"/>
  </r>
  <r>
    <x v="6"/>
    <x v="2"/>
    <x v="2"/>
    <n v="4848629"/>
  </r>
  <r>
    <x v="7"/>
    <x v="2"/>
    <x v="2"/>
    <n v="4918417"/>
  </r>
  <r>
    <x v="8"/>
    <x v="2"/>
    <x v="2"/>
    <n v="6112136"/>
  </r>
  <r>
    <x v="9"/>
    <x v="2"/>
    <x v="2"/>
    <n v="6845901"/>
  </r>
  <r>
    <x v="10"/>
    <x v="2"/>
    <x v="2"/>
    <n v="8022111"/>
  </r>
  <r>
    <x v="0"/>
    <x v="3"/>
    <x v="2"/>
    <n v="1005343"/>
  </r>
  <r>
    <x v="1"/>
    <x v="3"/>
    <x v="2"/>
    <n v="0"/>
  </r>
  <r>
    <x v="2"/>
    <x v="3"/>
    <x v="2"/>
    <n v="0"/>
  </r>
  <r>
    <x v="3"/>
    <x v="3"/>
    <x v="2"/>
    <n v="0"/>
  </r>
  <r>
    <x v="4"/>
    <x v="3"/>
    <x v="2"/>
    <n v="1610565"/>
  </r>
  <r>
    <x v="5"/>
    <x v="3"/>
    <x v="2"/>
    <n v="0"/>
  </r>
  <r>
    <x v="6"/>
    <x v="3"/>
    <x v="2"/>
    <n v="674872"/>
  </r>
  <r>
    <x v="7"/>
    <x v="3"/>
    <x v="2"/>
    <n v="807363"/>
  </r>
  <r>
    <x v="8"/>
    <x v="3"/>
    <x v="2"/>
    <n v="759774"/>
  </r>
  <r>
    <x v="9"/>
    <x v="3"/>
    <x v="2"/>
    <n v="1655852"/>
  </r>
  <r>
    <x v="10"/>
    <x v="3"/>
    <x v="2"/>
    <n v="0"/>
  </r>
  <r>
    <x v="0"/>
    <x v="4"/>
    <x v="2"/>
    <n v="866349"/>
  </r>
  <r>
    <x v="1"/>
    <x v="4"/>
    <x v="2"/>
    <n v="0"/>
  </r>
  <r>
    <x v="2"/>
    <x v="4"/>
    <x v="2"/>
    <n v="0"/>
  </r>
  <r>
    <x v="3"/>
    <x v="4"/>
    <x v="2"/>
    <n v="0"/>
  </r>
  <r>
    <x v="4"/>
    <x v="4"/>
    <x v="2"/>
    <n v="238001"/>
  </r>
  <r>
    <x v="5"/>
    <x v="4"/>
    <x v="2"/>
    <n v="0"/>
  </r>
  <r>
    <x v="6"/>
    <x v="4"/>
    <x v="2"/>
    <n v="0"/>
  </r>
  <r>
    <x v="7"/>
    <x v="4"/>
    <x v="2"/>
    <n v="0"/>
  </r>
  <r>
    <x v="8"/>
    <x v="4"/>
    <x v="2"/>
    <n v="537010"/>
  </r>
  <r>
    <x v="9"/>
    <x v="4"/>
    <x v="2"/>
    <n v="767229"/>
  </r>
  <r>
    <x v="10"/>
    <x v="4"/>
    <x v="2"/>
    <n v="0"/>
  </r>
  <r>
    <x v="0"/>
    <x v="5"/>
    <x v="2"/>
    <n v="2053186"/>
  </r>
  <r>
    <x v="1"/>
    <x v="5"/>
    <x v="2"/>
    <n v="0"/>
  </r>
  <r>
    <x v="2"/>
    <x v="5"/>
    <x v="2"/>
    <n v="0"/>
  </r>
  <r>
    <x v="3"/>
    <x v="5"/>
    <x v="2"/>
    <n v="2414307"/>
  </r>
  <r>
    <x v="4"/>
    <x v="5"/>
    <x v="2"/>
    <n v="2261888"/>
  </r>
  <r>
    <x v="5"/>
    <x v="5"/>
    <x v="2"/>
    <n v="2303037"/>
  </r>
  <r>
    <x v="6"/>
    <x v="5"/>
    <x v="2"/>
    <n v="1908283"/>
  </r>
  <r>
    <x v="7"/>
    <x v="5"/>
    <x v="2"/>
    <n v="2623003"/>
  </r>
  <r>
    <x v="8"/>
    <x v="5"/>
    <x v="2"/>
    <n v="2629463"/>
  </r>
  <r>
    <x v="9"/>
    <x v="5"/>
    <x v="2"/>
    <n v="2820451"/>
  </r>
  <r>
    <x v="10"/>
    <x v="5"/>
    <x v="2"/>
    <n v="2188582"/>
  </r>
  <r>
    <x v="0"/>
    <x v="6"/>
    <x v="2"/>
    <n v="32788167"/>
  </r>
  <r>
    <x v="1"/>
    <x v="6"/>
    <x v="2"/>
    <n v="35599360"/>
  </r>
  <r>
    <x v="2"/>
    <x v="6"/>
    <x v="2"/>
    <n v="35198459"/>
  </r>
  <r>
    <x v="3"/>
    <x v="6"/>
    <x v="2"/>
    <n v="35171181"/>
  </r>
  <r>
    <x v="4"/>
    <x v="6"/>
    <x v="2"/>
    <n v="36500982"/>
  </r>
  <r>
    <x v="5"/>
    <x v="6"/>
    <x v="2"/>
    <n v="37638668"/>
  </r>
  <r>
    <x v="6"/>
    <x v="6"/>
    <x v="2"/>
    <n v="40285215"/>
  </r>
  <r>
    <x v="7"/>
    <x v="6"/>
    <x v="2"/>
    <n v="40951777"/>
  </r>
  <r>
    <x v="8"/>
    <x v="6"/>
    <x v="2"/>
    <n v="42086817"/>
  </r>
  <r>
    <x v="9"/>
    <x v="6"/>
    <x v="2"/>
    <n v="46361266"/>
  </r>
  <r>
    <x v="10"/>
    <x v="6"/>
    <x v="2"/>
    <n v="53682977"/>
  </r>
  <r>
    <x v="0"/>
    <x v="7"/>
    <x v="2"/>
    <n v="731031"/>
  </r>
  <r>
    <x v="1"/>
    <x v="7"/>
    <x v="2"/>
    <n v="0"/>
  </r>
  <r>
    <x v="2"/>
    <x v="7"/>
    <x v="2"/>
    <n v="0"/>
  </r>
  <r>
    <x v="3"/>
    <x v="7"/>
    <x v="2"/>
    <n v="0"/>
  </r>
  <r>
    <x v="4"/>
    <x v="7"/>
    <x v="2"/>
    <n v="179215"/>
  </r>
  <r>
    <x v="5"/>
    <x v="7"/>
    <x v="2"/>
    <n v="962557"/>
  </r>
  <r>
    <x v="6"/>
    <x v="7"/>
    <x v="2"/>
    <n v="293357"/>
  </r>
  <r>
    <x v="7"/>
    <x v="7"/>
    <x v="2"/>
    <n v="672445"/>
  </r>
  <r>
    <x v="8"/>
    <x v="7"/>
    <x v="2"/>
    <n v="1071791"/>
  </r>
  <r>
    <x v="9"/>
    <x v="7"/>
    <x v="2"/>
    <n v="1315779"/>
  </r>
  <r>
    <x v="10"/>
    <x v="7"/>
    <x v="2"/>
    <n v="239029"/>
  </r>
  <r>
    <x v="0"/>
    <x v="8"/>
    <x v="2"/>
    <n v="19530363"/>
  </r>
  <r>
    <x v="1"/>
    <x v="8"/>
    <x v="2"/>
    <n v="18949771"/>
  </r>
  <r>
    <x v="2"/>
    <x v="8"/>
    <x v="2"/>
    <n v="20982623"/>
  </r>
  <r>
    <x v="3"/>
    <x v="8"/>
    <x v="2"/>
    <n v="21429808"/>
  </r>
  <r>
    <x v="4"/>
    <x v="8"/>
    <x v="2"/>
    <n v="23198297"/>
  </r>
  <r>
    <x v="5"/>
    <x v="8"/>
    <x v="2"/>
    <n v="23692938"/>
  </r>
  <r>
    <x v="6"/>
    <x v="8"/>
    <x v="2"/>
    <n v="23974528"/>
  </r>
  <r>
    <x v="7"/>
    <x v="8"/>
    <x v="2"/>
    <n v="24894763"/>
  </r>
  <r>
    <x v="8"/>
    <x v="8"/>
    <x v="2"/>
    <n v="24876940"/>
  </r>
  <r>
    <x v="9"/>
    <x v="8"/>
    <x v="2"/>
    <n v="26754493"/>
  </r>
  <r>
    <x v="10"/>
    <x v="8"/>
    <x v="2"/>
    <n v="29765176"/>
  </r>
  <r>
    <x v="0"/>
    <x v="9"/>
    <x v="2"/>
    <n v="3251525"/>
  </r>
  <r>
    <x v="1"/>
    <x v="9"/>
    <x v="2"/>
    <n v="3284821"/>
  </r>
  <r>
    <x v="2"/>
    <x v="9"/>
    <x v="2"/>
    <n v="0"/>
  </r>
  <r>
    <x v="3"/>
    <x v="9"/>
    <x v="2"/>
    <n v="3156133"/>
  </r>
  <r>
    <x v="4"/>
    <x v="9"/>
    <x v="2"/>
    <n v="3948905"/>
  </r>
  <r>
    <x v="5"/>
    <x v="9"/>
    <x v="2"/>
    <n v="4200372"/>
  </r>
  <r>
    <x v="6"/>
    <x v="9"/>
    <x v="2"/>
    <n v="4999223"/>
  </r>
  <r>
    <x v="7"/>
    <x v="9"/>
    <x v="2"/>
    <n v="5056380"/>
  </r>
  <r>
    <x v="8"/>
    <x v="9"/>
    <x v="2"/>
    <n v="5123806"/>
  </r>
  <r>
    <x v="9"/>
    <x v="9"/>
    <x v="2"/>
    <n v="6028536"/>
  </r>
  <r>
    <x v="10"/>
    <x v="9"/>
    <x v="2"/>
    <n v="7201370"/>
  </r>
  <r>
    <x v="0"/>
    <x v="0"/>
    <x v="3"/>
    <n v="1716828"/>
  </r>
  <r>
    <x v="1"/>
    <x v="0"/>
    <x v="3"/>
    <n v="1685931"/>
  </r>
  <r>
    <x v="2"/>
    <x v="0"/>
    <x v="3"/>
    <n v="1603124"/>
  </r>
  <r>
    <x v="3"/>
    <x v="0"/>
    <x v="3"/>
    <n v="1576466"/>
  </r>
  <r>
    <x v="4"/>
    <x v="0"/>
    <x v="3"/>
    <n v="1645946"/>
  </r>
  <r>
    <x v="5"/>
    <x v="0"/>
    <x v="3"/>
    <n v="1689404"/>
  </r>
  <r>
    <x v="6"/>
    <x v="0"/>
    <x v="3"/>
    <n v="1747511"/>
  </r>
  <r>
    <x v="7"/>
    <x v="0"/>
    <x v="3"/>
    <n v="1643999"/>
  </r>
  <r>
    <x v="8"/>
    <x v="0"/>
    <x v="3"/>
    <n v="1483256"/>
  </r>
  <r>
    <x v="9"/>
    <x v="0"/>
    <x v="3"/>
    <n v="4121145"/>
  </r>
  <r>
    <x v="10"/>
    <x v="0"/>
    <x v="3"/>
    <n v="4981559"/>
  </r>
  <r>
    <x v="0"/>
    <x v="1"/>
    <x v="3"/>
    <n v="0"/>
  </r>
  <r>
    <x v="1"/>
    <x v="1"/>
    <x v="3"/>
    <n v="0"/>
  </r>
  <r>
    <x v="2"/>
    <x v="1"/>
    <x v="3"/>
    <n v="0"/>
  </r>
  <r>
    <x v="3"/>
    <x v="1"/>
    <x v="3"/>
    <n v="0"/>
  </r>
  <r>
    <x v="4"/>
    <x v="1"/>
    <x v="3"/>
    <n v="11401"/>
  </r>
  <r>
    <x v="5"/>
    <x v="1"/>
    <x v="3"/>
    <n v="33711"/>
  </r>
  <r>
    <x v="6"/>
    <x v="1"/>
    <x v="3"/>
    <n v="0"/>
  </r>
  <r>
    <x v="7"/>
    <x v="1"/>
    <x v="3"/>
    <n v="0"/>
  </r>
  <r>
    <x v="8"/>
    <x v="1"/>
    <x v="3"/>
    <n v="0"/>
  </r>
  <r>
    <x v="9"/>
    <x v="1"/>
    <x v="3"/>
    <n v="0"/>
  </r>
  <r>
    <x v="10"/>
    <x v="1"/>
    <x v="3"/>
    <n v="0"/>
  </r>
  <r>
    <x v="0"/>
    <x v="2"/>
    <x v="3"/>
    <n v="0"/>
  </r>
  <r>
    <x v="1"/>
    <x v="2"/>
    <x v="3"/>
    <n v="853857"/>
  </r>
  <r>
    <x v="2"/>
    <x v="2"/>
    <x v="3"/>
    <n v="787430"/>
  </r>
  <r>
    <x v="3"/>
    <x v="2"/>
    <x v="3"/>
    <n v="868814"/>
  </r>
  <r>
    <x v="4"/>
    <x v="2"/>
    <x v="3"/>
    <n v="1018439"/>
  </r>
  <r>
    <x v="5"/>
    <x v="2"/>
    <x v="3"/>
    <n v="1002933"/>
  </r>
  <r>
    <x v="6"/>
    <x v="2"/>
    <x v="3"/>
    <n v="1020188"/>
  </r>
  <r>
    <x v="7"/>
    <x v="2"/>
    <x v="3"/>
    <n v="973172"/>
  </r>
  <r>
    <x v="8"/>
    <x v="2"/>
    <x v="3"/>
    <n v="1462943"/>
  </r>
  <r>
    <x v="9"/>
    <x v="2"/>
    <x v="3"/>
    <n v="1737839"/>
  </r>
  <r>
    <x v="10"/>
    <x v="2"/>
    <x v="3"/>
    <n v="2313167"/>
  </r>
  <r>
    <x v="0"/>
    <x v="3"/>
    <x v="3"/>
    <n v="0"/>
  </r>
  <r>
    <x v="1"/>
    <x v="3"/>
    <x v="3"/>
    <n v="0"/>
  </r>
  <r>
    <x v="2"/>
    <x v="3"/>
    <x v="3"/>
    <n v="0"/>
  </r>
  <r>
    <x v="3"/>
    <x v="3"/>
    <x v="3"/>
    <n v="0"/>
  </r>
  <r>
    <x v="4"/>
    <x v="3"/>
    <x v="3"/>
    <n v="0"/>
  </r>
  <r>
    <x v="5"/>
    <x v="3"/>
    <x v="3"/>
    <n v="0"/>
  </r>
  <r>
    <x v="6"/>
    <x v="3"/>
    <x v="3"/>
    <n v="0"/>
  </r>
  <r>
    <x v="7"/>
    <x v="3"/>
    <x v="3"/>
    <n v="0"/>
  </r>
  <r>
    <x v="8"/>
    <x v="3"/>
    <x v="3"/>
    <n v="0"/>
  </r>
  <r>
    <x v="9"/>
    <x v="3"/>
    <x v="3"/>
    <n v="0"/>
  </r>
  <r>
    <x v="10"/>
    <x v="3"/>
    <x v="3"/>
    <n v="0"/>
  </r>
  <r>
    <x v="0"/>
    <x v="4"/>
    <x v="3"/>
    <n v="0"/>
  </r>
  <r>
    <x v="1"/>
    <x v="4"/>
    <x v="3"/>
    <n v="0"/>
  </r>
  <r>
    <x v="2"/>
    <x v="4"/>
    <x v="3"/>
    <n v="0"/>
  </r>
  <r>
    <x v="3"/>
    <x v="4"/>
    <x v="3"/>
    <n v="0"/>
  </r>
  <r>
    <x v="4"/>
    <x v="4"/>
    <x v="3"/>
    <n v="0"/>
  </r>
  <r>
    <x v="5"/>
    <x v="4"/>
    <x v="3"/>
    <n v="0"/>
  </r>
  <r>
    <x v="6"/>
    <x v="4"/>
    <x v="3"/>
    <n v="0"/>
  </r>
  <r>
    <x v="7"/>
    <x v="4"/>
    <x v="3"/>
    <n v="0"/>
  </r>
  <r>
    <x v="8"/>
    <x v="4"/>
    <x v="3"/>
    <n v="0"/>
  </r>
  <r>
    <x v="9"/>
    <x v="4"/>
    <x v="3"/>
    <n v="0"/>
  </r>
  <r>
    <x v="10"/>
    <x v="4"/>
    <x v="3"/>
    <n v="0"/>
  </r>
  <r>
    <x v="0"/>
    <x v="5"/>
    <x v="3"/>
    <n v="0"/>
  </r>
  <r>
    <x v="1"/>
    <x v="5"/>
    <x v="3"/>
    <n v="0"/>
  </r>
  <r>
    <x v="2"/>
    <x v="5"/>
    <x v="3"/>
    <n v="0"/>
  </r>
  <r>
    <x v="3"/>
    <x v="5"/>
    <x v="3"/>
    <n v="0"/>
  </r>
  <r>
    <x v="4"/>
    <x v="5"/>
    <x v="3"/>
    <n v="0"/>
  </r>
  <r>
    <x v="5"/>
    <x v="5"/>
    <x v="3"/>
    <n v="0"/>
  </r>
  <r>
    <x v="6"/>
    <x v="5"/>
    <x v="3"/>
    <n v="0"/>
  </r>
  <r>
    <x v="7"/>
    <x v="5"/>
    <x v="3"/>
    <n v="0"/>
  </r>
  <r>
    <x v="8"/>
    <x v="5"/>
    <x v="3"/>
    <n v="0"/>
  </r>
  <r>
    <x v="9"/>
    <x v="5"/>
    <x v="3"/>
    <n v="0"/>
  </r>
  <r>
    <x v="10"/>
    <x v="5"/>
    <x v="3"/>
    <n v="0"/>
  </r>
  <r>
    <x v="0"/>
    <x v="6"/>
    <x v="3"/>
    <n v="3708269"/>
  </r>
  <r>
    <x v="1"/>
    <x v="6"/>
    <x v="3"/>
    <n v="3733918"/>
  </r>
  <r>
    <x v="2"/>
    <x v="6"/>
    <x v="3"/>
    <n v="3556703"/>
  </r>
  <r>
    <x v="3"/>
    <x v="6"/>
    <x v="3"/>
    <n v="3319197"/>
  </r>
  <r>
    <x v="4"/>
    <x v="6"/>
    <x v="3"/>
    <n v="2922987"/>
  </r>
  <r>
    <x v="5"/>
    <x v="6"/>
    <x v="3"/>
    <n v="3020487"/>
  </r>
  <r>
    <x v="6"/>
    <x v="6"/>
    <x v="3"/>
    <n v="3342673"/>
  </r>
  <r>
    <x v="7"/>
    <x v="6"/>
    <x v="3"/>
    <n v="3329570"/>
  </r>
  <r>
    <x v="8"/>
    <x v="6"/>
    <x v="3"/>
    <n v="3611333"/>
  </r>
  <r>
    <x v="9"/>
    <x v="6"/>
    <x v="3"/>
    <n v="4241871"/>
  </r>
  <r>
    <x v="10"/>
    <x v="6"/>
    <x v="3"/>
    <n v="5465979"/>
  </r>
  <r>
    <x v="0"/>
    <x v="8"/>
    <x v="3"/>
    <n v="617916"/>
  </r>
  <r>
    <x v="1"/>
    <x v="8"/>
    <x v="3"/>
    <n v="713617"/>
  </r>
  <r>
    <x v="2"/>
    <x v="8"/>
    <x v="3"/>
    <n v="971866"/>
  </r>
  <r>
    <x v="3"/>
    <x v="8"/>
    <x v="3"/>
    <n v="1015052"/>
  </r>
  <r>
    <x v="4"/>
    <x v="8"/>
    <x v="3"/>
    <n v="1177513"/>
  </r>
  <r>
    <x v="5"/>
    <x v="8"/>
    <x v="3"/>
    <n v="1147419"/>
  </r>
  <r>
    <x v="6"/>
    <x v="8"/>
    <x v="3"/>
    <n v="922646"/>
  </r>
  <r>
    <x v="7"/>
    <x v="8"/>
    <x v="3"/>
    <n v="1160209"/>
  </r>
  <r>
    <x v="8"/>
    <x v="8"/>
    <x v="3"/>
    <n v="1203795"/>
  </r>
  <r>
    <x v="9"/>
    <x v="8"/>
    <x v="3"/>
    <n v="1513255"/>
  </r>
  <r>
    <x v="10"/>
    <x v="8"/>
    <x v="3"/>
    <n v="1800112"/>
  </r>
  <r>
    <x v="0"/>
    <x v="9"/>
    <x v="3"/>
    <n v="2176377"/>
  </r>
  <r>
    <x v="1"/>
    <x v="9"/>
    <x v="3"/>
    <n v="2207956"/>
  </r>
  <r>
    <x v="2"/>
    <x v="9"/>
    <x v="3"/>
    <n v="2099214"/>
  </r>
  <r>
    <x v="3"/>
    <x v="9"/>
    <x v="3"/>
    <n v="2298311"/>
  </r>
  <r>
    <x v="4"/>
    <x v="9"/>
    <x v="3"/>
    <n v="3044612"/>
  </r>
  <r>
    <x v="5"/>
    <x v="9"/>
    <x v="3"/>
    <n v="3226985"/>
  </r>
  <r>
    <x v="6"/>
    <x v="9"/>
    <x v="3"/>
    <n v="3860322"/>
  </r>
  <r>
    <x v="7"/>
    <x v="9"/>
    <x v="3"/>
    <n v="3833278"/>
  </r>
  <r>
    <x v="8"/>
    <x v="9"/>
    <x v="3"/>
    <n v="3815290"/>
  </r>
  <r>
    <x v="9"/>
    <x v="9"/>
    <x v="3"/>
    <n v="4506353"/>
  </r>
  <r>
    <x v="10"/>
    <x v="9"/>
    <x v="3"/>
    <n v="5509405"/>
  </r>
  <r>
    <x v="0"/>
    <x v="0"/>
    <x v="4"/>
    <n v="5777168"/>
  </r>
  <r>
    <x v="1"/>
    <x v="0"/>
    <x v="4"/>
    <n v="5644019"/>
  </r>
  <r>
    <x v="2"/>
    <x v="0"/>
    <x v="4"/>
    <n v="7001682"/>
  </r>
  <r>
    <x v="3"/>
    <x v="0"/>
    <x v="4"/>
    <n v="7632226"/>
  </r>
  <r>
    <x v="4"/>
    <x v="0"/>
    <x v="4"/>
    <n v="7256600"/>
  </r>
  <r>
    <x v="5"/>
    <x v="0"/>
    <x v="4"/>
    <n v="7366138"/>
  </r>
  <r>
    <x v="6"/>
    <x v="0"/>
    <x v="4"/>
    <n v="7809605"/>
  </r>
  <r>
    <x v="7"/>
    <x v="0"/>
    <x v="4"/>
    <n v="8302661"/>
  </r>
  <r>
    <x v="8"/>
    <x v="0"/>
    <x v="4"/>
    <n v="8916750"/>
  </r>
  <r>
    <x v="9"/>
    <x v="0"/>
    <x v="4"/>
    <n v="10422500"/>
  </r>
  <r>
    <x v="10"/>
    <x v="0"/>
    <x v="4"/>
    <n v="11387731"/>
  </r>
  <r>
    <x v="0"/>
    <x v="1"/>
    <x v="4"/>
    <n v="1971267"/>
  </r>
  <r>
    <x v="1"/>
    <x v="1"/>
    <x v="4"/>
    <n v="1857499"/>
  </r>
  <r>
    <x v="2"/>
    <x v="1"/>
    <x v="4"/>
    <n v="1724493"/>
  </r>
  <r>
    <x v="3"/>
    <x v="1"/>
    <x v="4"/>
    <n v="1711163"/>
  </r>
  <r>
    <x v="4"/>
    <x v="1"/>
    <x v="4"/>
    <n v="1561947"/>
  </r>
  <r>
    <x v="5"/>
    <x v="1"/>
    <x v="4"/>
    <n v="1539446"/>
  </r>
  <r>
    <x v="6"/>
    <x v="1"/>
    <x v="4"/>
    <n v="1554907"/>
  </r>
  <r>
    <x v="7"/>
    <x v="1"/>
    <x v="4"/>
    <n v="1663291"/>
  </r>
  <r>
    <x v="8"/>
    <x v="1"/>
    <x v="4"/>
    <n v="1721309"/>
  </r>
  <r>
    <x v="9"/>
    <x v="1"/>
    <x v="4"/>
    <n v="1951059"/>
  </r>
  <r>
    <x v="10"/>
    <x v="1"/>
    <x v="4"/>
    <n v="2225085"/>
  </r>
  <r>
    <x v="0"/>
    <x v="2"/>
    <x v="4"/>
    <n v="1830787"/>
  </r>
  <r>
    <x v="1"/>
    <x v="2"/>
    <x v="4"/>
    <n v="902648"/>
  </r>
  <r>
    <x v="2"/>
    <x v="2"/>
    <x v="4"/>
    <n v="0"/>
  </r>
  <r>
    <x v="3"/>
    <x v="2"/>
    <x v="4"/>
    <n v="0"/>
  </r>
  <r>
    <x v="4"/>
    <x v="2"/>
    <x v="4"/>
    <n v="2134310"/>
  </r>
  <r>
    <x v="5"/>
    <x v="2"/>
    <x v="4"/>
    <n v="2502673"/>
  </r>
  <r>
    <x v="6"/>
    <x v="2"/>
    <x v="4"/>
    <n v="1787168"/>
  </r>
  <r>
    <x v="7"/>
    <x v="2"/>
    <x v="4"/>
    <n v="1831193"/>
  </r>
  <r>
    <x v="8"/>
    <x v="2"/>
    <x v="4"/>
    <n v="2287355"/>
  </r>
  <r>
    <x v="9"/>
    <x v="2"/>
    <x v="4"/>
    <n v="2445863"/>
  </r>
  <r>
    <x v="10"/>
    <x v="2"/>
    <x v="4"/>
    <n v="2597685"/>
  </r>
  <r>
    <x v="0"/>
    <x v="3"/>
    <x v="4"/>
    <n v="120515"/>
  </r>
  <r>
    <x v="1"/>
    <x v="3"/>
    <x v="4"/>
    <n v="0"/>
  </r>
  <r>
    <x v="2"/>
    <x v="3"/>
    <x v="4"/>
    <n v="0"/>
  </r>
  <r>
    <x v="3"/>
    <x v="3"/>
    <x v="4"/>
    <n v="289960"/>
  </r>
  <r>
    <x v="4"/>
    <x v="3"/>
    <x v="4"/>
    <n v="382933"/>
  </r>
  <r>
    <x v="5"/>
    <x v="3"/>
    <x v="4"/>
    <n v="161140"/>
  </r>
  <r>
    <x v="6"/>
    <x v="3"/>
    <x v="4"/>
    <n v="72222"/>
  </r>
  <r>
    <x v="7"/>
    <x v="3"/>
    <x v="4"/>
    <n v="0"/>
  </r>
  <r>
    <x v="8"/>
    <x v="3"/>
    <x v="4"/>
    <n v="43772"/>
  </r>
  <r>
    <x v="9"/>
    <x v="3"/>
    <x v="4"/>
    <n v="72445"/>
  </r>
  <r>
    <x v="10"/>
    <x v="3"/>
    <x v="4"/>
    <n v="0"/>
  </r>
  <r>
    <x v="0"/>
    <x v="4"/>
    <x v="4"/>
    <n v="0"/>
  </r>
  <r>
    <x v="1"/>
    <x v="4"/>
    <x v="4"/>
    <n v="0"/>
  </r>
  <r>
    <x v="2"/>
    <x v="4"/>
    <x v="4"/>
    <n v="0"/>
  </r>
  <r>
    <x v="3"/>
    <x v="4"/>
    <x v="4"/>
    <n v="0"/>
  </r>
  <r>
    <x v="4"/>
    <x v="4"/>
    <x v="4"/>
    <n v="0"/>
  </r>
  <r>
    <x v="5"/>
    <x v="4"/>
    <x v="4"/>
    <n v="0"/>
  </r>
  <r>
    <x v="6"/>
    <x v="4"/>
    <x v="4"/>
    <n v="0"/>
  </r>
  <r>
    <x v="7"/>
    <x v="4"/>
    <x v="4"/>
    <n v="0"/>
  </r>
  <r>
    <x v="8"/>
    <x v="4"/>
    <x v="4"/>
    <n v="0"/>
  </r>
  <r>
    <x v="9"/>
    <x v="4"/>
    <x v="4"/>
    <n v="0"/>
  </r>
  <r>
    <x v="10"/>
    <x v="4"/>
    <x v="4"/>
    <n v="0"/>
  </r>
  <r>
    <x v="0"/>
    <x v="5"/>
    <x v="4"/>
    <n v="58834"/>
  </r>
  <r>
    <x v="1"/>
    <x v="5"/>
    <x v="4"/>
    <n v="0"/>
  </r>
  <r>
    <x v="2"/>
    <x v="5"/>
    <x v="4"/>
    <n v="145534"/>
  </r>
  <r>
    <x v="3"/>
    <x v="5"/>
    <x v="4"/>
    <n v="0"/>
  </r>
  <r>
    <x v="4"/>
    <x v="5"/>
    <x v="4"/>
    <n v="34908"/>
  </r>
  <r>
    <x v="5"/>
    <x v="5"/>
    <x v="4"/>
    <n v="82650"/>
  </r>
  <r>
    <x v="6"/>
    <x v="5"/>
    <x v="4"/>
    <n v="76845"/>
  </r>
  <r>
    <x v="7"/>
    <x v="5"/>
    <x v="4"/>
    <n v="152574"/>
  </r>
  <r>
    <x v="8"/>
    <x v="5"/>
    <x v="4"/>
    <n v="112011"/>
  </r>
  <r>
    <x v="9"/>
    <x v="5"/>
    <x v="4"/>
    <n v="85347"/>
  </r>
  <r>
    <x v="10"/>
    <x v="5"/>
    <x v="4"/>
    <n v="121588"/>
  </r>
  <r>
    <x v="0"/>
    <x v="6"/>
    <x v="4"/>
    <n v="7690346"/>
  </r>
  <r>
    <x v="1"/>
    <x v="6"/>
    <x v="4"/>
    <n v="7893062"/>
  </r>
  <r>
    <x v="2"/>
    <x v="6"/>
    <x v="4"/>
    <n v="9094952"/>
  </r>
  <r>
    <x v="3"/>
    <x v="6"/>
    <x v="4"/>
    <n v="9022542"/>
  </r>
  <r>
    <x v="4"/>
    <x v="6"/>
    <x v="4"/>
    <n v="9233581"/>
  </r>
  <r>
    <x v="5"/>
    <x v="6"/>
    <x v="4"/>
    <n v="9911348"/>
  </r>
  <r>
    <x v="6"/>
    <x v="6"/>
    <x v="4"/>
    <n v="10718799"/>
  </r>
  <r>
    <x v="7"/>
    <x v="6"/>
    <x v="4"/>
    <n v="10245805"/>
  </r>
  <r>
    <x v="8"/>
    <x v="6"/>
    <x v="4"/>
    <n v="10621094"/>
  </r>
  <r>
    <x v="9"/>
    <x v="6"/>
    <x v="4"/>
    <n v="12502172"/>
  </r>
  <r>
    <x v="10"/>
    <x v="6"/>
    <x v="4"/>
    <n v="13923107"/>
  </r>
  <r>
    <x v="0"/>
    <x v="7"/>
    <x v="4"/>
    <n v="0"/>
  </r>
  <r>
    <x v="1"/>
    <x v="7"/>
    <x v="4"/>
    <n v="0"/>
  </r>
  <r>
    <x v="2"/>
    <x v="7"/>
    <x v="4"/>
    <n v="0"/>
  </r>
  <r>
    <x v="3"/>
    <x v="7"/>
    <x v="4"/>
    <n v="0"/>
  </r>
  <r>
    <x v="4"/>
    <x v="7"/>
    <x v="4"/>
    <n v="0"/>
  </r>
  <r>
    <x v="5"/>
    <x v="7"/>
    <x v="4"/>
    <n v="0"/>
  </r>
  <r>
    <x v="6"/>
    <x v="7"/>
    <x v="4"/>
    <n v="0"/>
  </r>
  <r>
    <x v="7"/>
    <x v="7"/>
    <x v="4"/>
    <n v="0"/>
  </r>
  <r>
    <x v="8"/>
    <x v="7"/>
    <x v="4"/>
    <n v="0"/>
  </r>
  <r>
    <x v="9"/>
    <x v="7"/>
    <x v="4"/>
    <n v="0"/>
  </r>
  <r>
    <x v="10"/>
    <x v="7"/>
    <x v="4"/>
    <n v="0"/>
  </r>
  <r>
    <x v="0"/>
    <x v="8"/>
    <x v="4"/>
    <n v="5023671"/>
  </r>
  <r>
    <x v="1"/>
    <x v="8"/>
    <x v="4"/>
    <n v="4663179"/>
  </r>
  <r>
    <x v="2"/>
    <x v="8"/>
    <x v="4"/>
    <n v="5347402"/>
  </r>
  <r>
    <x v="3"/>
    <x v="8"/>
    <x v="4"/>
    <n v="5373956"/>
  </r>
  <r>
    <x v="4"/>
    <x v="8"/>
    <x v="4"/>
    <n v="5726015"/>
  </r>
  <r>
    <x v="5"/>
    <x v="8"/>
    <x v="4"/>
    <n v="5724860"/>
  </r>
  <r>
    <x v="6"/>
    <x v="8"/>
    <x v="4"/>
    <n v="6371632"/>
  </r>
  <r>
    <x v="7"/>
    <x v="8"/>
    <x v="4"/>
    <n v="6566551"/>
  </r>
  <r>
    <x v="8"/>
    <x v="8"/>
    <x v="4"/>
    <n v="6077877"/>
  </r>
  <r>
    <x v="9"/>
    <x v="8"/>
    <x v="4"/>
    <n v="6086233"/>
  </r>
  <r>
    <x v="10"/>
    <x v="8"/>
    <x v="4"/>
    <n v="6968063"/>
  </r>
  <r>
    <x v="0"/>
    <x v="9"/>
    <x v="4"/>
    <n v="455822"/>
  </r>
  <r>
    <x v="1"/>
    <x v="9"/>
    <x v="4"/>
    <n v="426555"/>
  </r>
  <r>
    <x v="2"/>
    <x v="9"/>
    <x v="4"/>
    <n v="0"/>
  </r>
  <r>
    <x v="3"/>
    <x v="9"/>
    <x v="4"/>
    <n v="393661"/>
  </r>
  <r>
    <x v="4"/>
    <x v="9"/>
    <x v="4"/>
    <n v="405136"/>
  </r>
  <r>
    <x v="5"/>
    <x v="9"/>
    <x v="4"/>
    <n v="402061"/>
  </r>
  <r>
    <x v="6"/>
    <x v="9"/>
    <x v="4"/>
    <n v="535659"/>
  </r>
  <r>
    <x v="7"/>
    <x v="9"/>
    <x v="4"/>
    <n v="545040"/>
  </r>
  <r>
    <x v="8"/>
    <x v="9"/>
    <x v="4"/>
    <n v="585641"/>
  </r>
  <r>
    <x v="9"/>
    <x v="9"/>
    <x v="4"/>
    <n v="627053"/>
  </r>
  <r>
    <x v="10"/>
    <x v="9"/>
    <x v="4"/>
    <n v="669837"/>
  </r>
  <r>
    <x v="0"/>
    <x v="0"/>
    <x v="5"/>
    <n v="3366939"/>
  </r>
  <r>
    <x v="1"/>
    <x v="0"/>
    <x v="5"/>
    <n v="1607029"/>
  </r>
  <r>
    <x v="2"/>
    <x v="0"/>
    <x v="5"/>
    <n v="1611301"/>
  </r>
  <r>
    <x v="3"/>
    <x v="0"/>
    <x v="5"/>
    <n v="1745401"/>
  </r>
  <r>
    <x v="4"/>
    <x v="0"/>
    <x v="5"/>
    <n v="1893532"/>
  </r>
  <r>
    <x v="5"/>
    <x v="0"/>
    <x v="5"/>
    <n v="2052302"/>
  </r>
  <r>
    <x v="6"/>
    <x v="0"/>
    <x v="5"/>
    <n v="2336959"/>
  </r>
  <r>
    <x v="7"/>
    <x v="0"/>
    <x v="5"/>
    <n v="2360533"/>
  </r>
  <r>
    <x v="8"/>
    <x v="0"/>
    <x v="5"/>
    <n v="2254816"/>
  </r>
  <r>
    <x v="9"/>
    <x v="0"/>
    <x v="5"/>
    <n v="3444739"/>
  </r>
  <r>
    <x v="10"/>
    <x v="0"/>
    <x v="5"/>
    <n v="2823832"/>
  </r>
  <r>
    <x v="0"/>
    <x v="1"/>
    <x v="5"/>
    <n v="4079297"/>
  </r>
  <r>
    <x v="1"/>
    <x v="1"/>
    <x v="5"/>
    <n v="3064124"/>
  </r>
  <r>
    <x v="2"/>
    <x v="1"/>
    <x v="5"/>
    <n v="3476249"/>
  </r>
  <r>
    <x v="3"/>
    <x v="1"/>
    <x v="5"/>
    <n v="3925735"/>
  </r>
  <r>
    <x v="4"/>
    <x v="1"/>
    <x v="5"/>
    <n v="3996980"/>
  </r>
  <r>
    <x v="5"/>
    <x v="1"/>
    <x v="5"/>
    <n v="4316263"/>
  </r>
  <r>
    <x v="6"/>
    <x v="1"/>
    <x v="5"/>
    <n v="4363409"/>
  </r>
  <r>
    <x v="7"/>
    <x v="1"/>
    <x v="5"/>
    <n v="4318801"/>
  </r>
  <r>
    <x v="8"/>
    <x v="1"/>
    <x v="5"/>
    <n v="4521542"/>
  </r>
  <r>
    <x v="9"/>
    <x v="1"/>
    <x v="5"/>
    <n v="4783120"/>
  </r>
  <r>
    <x v="10"/>
    <x v="1"/>
    <x v="5"/>
    <n v="5397781"/>
  </r>
  <r>
    <x v="0"/>
    <x v="2"/>
    <x v="5"/>
    <n v="2039695"/>
  </r>
  <r>
    <x v="1"/>
    <x v="2"/>
    <x v="5"/>
    <n v="2017850"/>
  </r>
  <r>
    <x v="2"/>
    <x v="2"/>
    <x v="5"/>
    <n v="3014795"/>
  </r>
  <r>
    <x v="3"/>
    <x v="2"/>
    <x v="5"/>
    <n v="2706580"/>
  </r>
  <r>
    <x v="4"/>
    <x v="2"/>
    <x v="5"/>
    <n v="812337"/>
  </r>
  <r>
    <x v="5"/>
    <x v="2"/>
    <x v="5"/>
    <n v="853973"/>
  </r>
  <r>
    <x v="6"/>
    <x v="2"/>
    <x v="5"/>
    <n v="1011307"/>
  </r>
  <r>
    <x v="7"/>
    <x v="2"/>
    <x v="5"/>
    <n v="1015065"/>
  </r>
  <r>
    <x v="8"/>
    <x v="2"/>
    <x v="5"/>
    <n v="1088212"/>
  </r>
  <r>
    <x v="9"/>
    <x v="2"/>
    <x v="5"/>
    <n v="1267055"/>
  </r>
  <r>
    <x v="10"/>
    <x v="2"/>
    <x v="5"/>
    <n v="1524252"/>
  </r>
  <r>
    <x v="0"/>
    <x v="3"/>
    <x v="5"/>
    <n v="666855"/>
  </r>
  <r>
    <x v="1"/>
    <x v="3"/>
    <x v="5"/>
    <n v="0"/>
  </r>
  <r>
    <x v="2"/>
    <x v="3"/>
    <x v="5"/>
    <n v="0"/>
  </r>
  <r>
    <x v="3"/>
    <x v="3"/>
    <x v="5"/>
    <n v="-289960"/>
  </r>
  <r>
    <x v="4"/>
    <x v="3"/>
    <x v="5"/>
    <n v="1147486"/>
  </r>
  <r>
    <x v="5"/>
    <x v="3"/>
    <x v="5"/>
    <n v="-278418"/>
  </r>
  <r>
    <x v="6"/>
    <x v="3"/>
    <x v="5"/>
    <n v="602650"/>
  </r>
  <r>
    <x v="7"/>
    <x v="3"/>
    <x v="5"/>
    <n v="736838"/>
  </r>
  <r>
    <x v="8"/>
    <x v="3"/>
    <x v="5"/>
    <n v="716002"/>
  </r>
  <r>
    <x v="9"/>
    <x v="3"/>
    <x v="5"/>
    <n v="1583407"/>
  </r>
  <r>
    <x v="10"/>
    <x v="3"/>
    <x v="5"/>
    <n v="-57871"/>
  </r>
  <r>
    <x v="0"/>
    <x v="4"/>
    <x v="5"/>
    <n v="866349"/>
  </r>
  <r>
    <x v="1"/>
    <x v="4"/>
    <x v="5"/>
    <n v="0"/>
  </r>
  <r>
    <x v="2"/>
    <x v="4"/>
    <x v="5"/>
    <n v="0"/>
  </r>
  <r>
    <x v="3"/>
    <x v="4"/>
    <x v="5"/>
    <n v="0"/>
  </r>
  <r>
    <x v="4"/>
    <x v="4"/>
    <x v="5"/>
    <n v="238001"/>
  </r>
  <r>
    <x v="5"/>
    <x v="4"/>
    <x v="5"/>
    <n v="0"/>
  </r>
  <r>
    <x v="6"/>
    <x v="4"/>
    <x v="5"/>
    <n v="0"/>
  </r>
  <r>
    <x v="7"/>
    <x v="4"/>
    <x v="5"/>
    <n v="0"/>
  </r>
  <r>
    <x v="8"/>
    <x v="4"/>
    <x v="5"/>
    <n v="537010"/>
  </r>
  <r>
    <x v="9"/>
    <x v="4"/>
    <x v="5"/>
    <n v="767229"/>
  </r>
  <r>
    <x v="10"/>
    <x v="4"/>
    <x v="5"/>
    <n v="0"/>
  </r>
  <r>
    <x v="0"/>
    <x v="5"/>
    <x v="5"/>
    <n v="1411178"/>
  </r>
  <r>
    <x v="1"/>
    <x v="5"/>
    <x v="5"/>
    <n v="-362580"/>
  </r>
  <r>
    <x v="2"/>
    <x v="5"/>
    <x v="5"/>
    <n v="-400930"/>
  </r>
  <r>
    <x v="3"/>
    <x v="5"/>
    <x v="5"/>
    <n v="2240794"/>
  </r>
  <r>
    <x v="4"/>
    <x v="5"/>
    <x v="5"/>
    <n v="1955240"/>
  </r>
  <r>
    <x v="5"/>
    <x v="5"/>
    <x v="5"/>
    <n v="2003420"/>
  </r>
  <r>
    <x v="6"/>
    <x v="5"/>
    <x v="5"/>
    <n v="1619607"/>
  </r>
  <r>
    <x v="7"/>
    <x v="5"/>
    <x v="5"/>
    <n v="2342395"/>
  </r>
  <r>
    <x v="8"/>
    <x v="5"/>
    <x v="5"/>
    <n v="2249904"/>
  </r>
  <r>
    <x v="9"/>
    <x v="5"/>
    <x v="5"/>
    <n v="2426333"/>
  </r>
  <r>
    <x v="10"/>
    <x v="5"/>
    <x v="5"/>
    <n v="1840505"/>
  </r>
  <r>
    <x v="0"/>
    <x v="6"/>
    <x v="5"/>
    <n v="14081832"/>
  </r>
  <r>
    <x v="1"/>
    <x v="6"/>
    <x v="5"/>
    <n v="14515251"/>
  </r>
  <r>
    <x v="2"/>
    <x v="6"/>
    <x v="5"/>
    <n v="14606679"/>
  </r>
  <r>
    <x v="3"/>
    <x v="6"/>
    <x v="5"/>
    <n v="14976621"/>
  </r>
  <r>
    <x v="4"/>
    <x v="6"/>
    <x v="5"/>
    <n v="16037395"/>
  </r>
  <r>
    <x v="5"/>
    <x v="6"/>
    <x v="5"/>
    <n v="16662573"/>
  </r>
  <r>
    <x v="6"/>
    <x v="6"/>
    <x v="5"/>
    <n v="17445994"/>
  </r>
  <r>
    <x v="7"/>
    <x v="6"/>
    <x v="5"/>
    <n v="18477436"/>
  </r>
  <r>
    <x v="8"/>
    <x v="6"/>
    <x v="5"/>
    <n v="18836155"/>
  </r>
  <r>
    <x v="9"/>
    <x v="6"/>
    <x v="5"/>
    <n v="20721798"/>
  </r>
  <r>
    <x v="10"/>
    <x v="6"/>
    <x v="5"/>
    <n v="24537055"/>
  </r>
  <r>
    <x v="0"/>
    <x v="7"/>
    <x v="5"/>
    <n v="731031"/>
  </r>
  <r>
    <x v="1"/>
    <x v="7"/>
    <x v="5"/>
    <n v="-168"/>
  </r>
  <r>
    <x v="2"/>
    <x v="7"/>
    <x v="5"/>
    <n v="0"/>
  </r>
  <r>
    <x v="3"/>
    <x v="7"/>
    <x v="5"/>
    <n v="0"/>
  </r>
  <r>
    <x v="4"/>
    <x v="7"/>
    <x v="5"/>
    <n v="179215"/>
  </r>
  <r>
    <x v="5"/>
    <x v="7"/>
    <x v="5"/>
    <n v="962557"/>
  </r>
  <r>
    <x v="6"/>
    <x v="7"/>
    <x v="5"/>
    <n v="293357"/>
  </r>
  <r>
    <x v="7"/>
    <x v="7"/>
    <x v="5"/>
    <n v="672445"/>
  </r>
  <r>
    <x v="8"/>
    <x v="7"/>
    <x v="5"/>
    <n v="1071791"/>
  </r>
  <r>
    <x v="9"/>
    <x v="7"/>
    <x v="5"/>
    <n v="1315779"/>
  </r>
  <r>
    <x v="10"/>
    <x v="7"/>
    <x v="5"/>
    <n v="238663"/>
  </r>
  <r>
    <x v="0"/>
    <x v="8"/>
    <x v="5"/>
    <n v="7032745"/>
  </r>
  <r>
    <x v="1"/>
    <x v="8"/>
    <x v="5"/>
    <n v="6527916"/>
  </r>
  <r>
    <x v="2"/>
    <x v="8"/>
    <x v="5"/>
    <n v="7328884"/>
  </r>
  <r>
    <x v="3"/>
    <x v="8"/>
    <x v="5"/>
    <n v="7974740"/>
  </r>
  <r>
    <x v="4"/>
    <x v="8"/>
    <x v="5"/>
    <n v="8782948"/>
  </r>
  <r>
    <x v="5"/>
    <x v="8"/>
    <x v="5"/>
    <n v="9305972"/>
  </r>
  <r>
    <x v="6"/>
    <x v="8"/>
    <x v="5"/>
    <n v="10164489"/>
  </r>
  <r>
    <x v="7"/>
    <x v="8"/>
    <x v="5"/>
    <n v="10514706"/>
  </r>
  <r>
    <x v="8"/>
    <x v="8"/>
    <x v="5"/>
    <n v="10404237"/>
  </r>
  <r>
    <x v="9"/>
    <x v="8"/>
    <x v="5"/>
    <n v="11080352"/>
  </r>
  <r>
    <x v="10"/>
    <x v="8"/>
    <x v="5"/>
    <n v="12084627"/>
  </r>
  <r>
    <x v="0"/>
    <x v="9"/>
    <x v="5"/>
    <n v="485234"/>
  </r>
  <r>
    <x v="1"/>
    <x v="9"/>
    <x v="5"/>
    <n v="404375"/>
  </r>
  <r>
    <x v="2"/>
    <x v="9"/>
    <x v="5"/>
    <n v="-2099214"/>
  </r>
  <r>
    <x v="3"/>
    <x v="9"/>
    <x v="5"/>
    <n v="219028"/>
  </r>
  <r>
    <x v="4"/>
    <x v="9"/>
    <x v="5"/>
    <n v="230227"/>
  </r>
  <r>
    <x v="5"/>
    <x v="9"/>
    <x v="5"/>
    <n v="350085"/>
  </r>
  <r>
    <x v="6"/>
    <x v="9"/>
    <x v="5"/>
    <n v="303056"/>
  </r>
  <r>
    <x v="7"/>
    <x v="9"/>
    <x v="5"/>
    <n v="384672"/>
  </r>
  <r>
    <x v="8"/>
    <x v="9"/>
    <x v="5"/>
    <n v="408609"/>
  </r>
  <r>
    <x v="9"/>
    <x v="9"/>
    <x v="5"/>
    <n v="508271"/>
  </r>
  <r>
    <x v="10"/>
    <x v="9"/>
    <x v="5"/>
    <n v="538994"/>
  </r>
</pivotCacheRecords>
</file>

<file path=xl/pivotCache/pivotCacheRecords2.xml><?xml version="1.0" encoding="utf-8"?>
<pivotCacheRecords xmlns="http://schemas.openxmlformats.org/spreadsheetml/2006/main" xmlns:r="http://schemas.openxmlformats.org/officeDocument/2006/relationships" count="66">
  <r>
    <s v="Animal production and aquaculture"/>
    <x v="0"/>
    <x v="0"/>
    <n v="66.400000000000006"/>
    <n v="75.8"/>
    <n v="216.5"/>
    <n v="147.9"/>
    <n v="1563.5"/>
    <n v="1051.9000000000001"/>
    <n v="623.1"/>
    <n v="274"/>
    <n v="414.3"/>
    <n v="540.4"/>
    <n v="1.8"/>
    <n v="1.9"/>
    <n v="0"/>
    <n v="382.88461538461502"/>
  </r>
  <r>
    <s v="Animal production and aquaculture"/>
    <x v="0"/>
    <x v="1"/>
    <n v="71.2"/>
    <n v="70.5"/>
    <n v="212.6"/>
    <n v="125.6"/>
    <n v="1547.8"/>
    <n v="1041.0999999999999"/>
    <n v="595.29999999999995"/>
    <n v="279.60000000000002"/>
    <n v="389"/>
    <n v="520.29999999999995"/>
    <n v="1.4"/>
    <n v="1.8"/>
    <n v="0"/>
    <n v="373.553846153846"/>
  </r>
  <r>
    <s v="Animal production and aquaculture"/>
    <x v="0"/>
    <x v="2"/>
    <n v="43.5"/>
    <n v="68"/>
    <n v="183.5"/>
    <n v="122.9"/>
    <n v="1539.5"/>
    <n v="1055.7"/>
    <n v="597.29999999999995"/>
    <n v="290.7"/>
    <n v="412.2"/>
    <n v="500"/>
    <n v="1.2"/>
    <n v="1.9"/>
    <n v="0"/>
    <n v="370.49230769230797"/>
  </r>
  <r>
    <s v="Animal production and aquaculture"/>
    <x v="0"/>
    <x v="3"/>
    <n v="62.2"/>
    <n v="66.7"/>
    <n v="200.6"/>
    <n v="136"/>
    <n v="1660.4"/>
    <n v="1140.5999999999999"/>
    <n v="600.29999999999995"/>
    <n v="268.60000000000002"/>
    <n v="390.8"/>
    <n v="581.70000000000005"/>
    <n v="1.2"/>
    <n v="1.9"/>
    <n v="0"/>
    <n v="393.15384615384602"/>
  </r>
  <r>
    <s v="Animal production and aquaculture"/>
    <x v="0"/>
    <x v="4"/>
    <n v="70.099999999999994"/>
    <n v="68.599999999999994"/>
    <n v="193.8"/>
    <n v="145.19999999999999"/>
    <n v="1679.9"/>
    <n v="1184.5999999999999"/>
    <n v="598.70000000000005"/>
    <n v="259.3"/>
    <n v="413.3"/>
    <n v="573.5"/>
    <n v="1.3"/>
    <n v="2"/>
    <n v="0"/>
    <n v="399.25384615384598"/>
  </r>
  <r>
    <s v="Animal production and aquaculture"/>
    <x v="0"/>
    <x v="5"/>
    <n v="59.7"/>
    <n v="70.900000000000006"/>
    <n v="200.1"/>
    <n v="139.69999999999999"/>
    <n v="1652.2"/>
    <n v="1194.5"/>
    <n v="595.6"/>
    <n v="281.5"/>
    <n v="432.1"/>
    <n v="557.70000000000005"/>
    <n v="1"/>
    <n v="2"/>
    <n v="0"/>
    <n v="399"/>
  </r>
  <r>
    <s v="Animal production and aquaculture"/>
    <x v="0"/>
    <x v="6"/>
    <n v="53.9"/>
    <n v="73.599999999999994"/>
    <n v="193.9"/>
    <n v="154.5"/>
    <n v="1693.4"/>
    <n v="1222"/>
    <n v="613.70000000000005"/>
    <n v="292.89999999999998"/>
    <n v="438.8"/>
    <n v="562.79999999999995"/>
    <n v="1"/>
    <n v="2.7"/>
    <n v="0"/>
    <n v="407.93846153846198"/>
  </r>
  <r>
    <s v="Animal production and aquaculture"/>
    <x v="0"/>
    <x v="7"/>
    <n v="51"/>
    <n v="83.1"/>
    <n v="192.3"/>
    <n v="152.6"/>
    <n v="1815.6"/>
    <n v="1336.5"/>
    <n v="650.9"/>
    <n v="310.5"/>
    <n v="485.6"/>
    <n v="576.5"/>
    <n v="1.2"/>
    <n v="3"/>
    <n v="0"/>
    <n v="435.29230769230799"/>
  </r>
  <r>
    <s v="Animal production and aquaculture"/>
    <x v="0"/>
    <x v="8"/>
    <n v="43.1"/>
    <n v="69"/>
    <n v="189.9"/>
    <n v="141.6"/>
    <n v="1822.2"/>
    <n v="1357.9"/>
    <n v="663.8"/>
    <n v="300.60000000000002"/>
    <n v="487.2"/>
    <n v="576.20000000000005"/>
    <n v="1.2"/>
    <n v="3"/>
    <n v="0"/>
    <n v="435.053846153846"/>
  </r>
  <r>
    <s v="Animal production and aquaculture"/>
    <x v="0"/>
    <x v="9"/>
    <n v="51.1"/>
    <n v="78.400000000000006"/>
    <n v="187.5"/>
    <n v="166.6"/>
    <n v="1845.2"/>
    <n v="1363.2"/>
    <n v="666.4"/>
    <n v="326.60000000000002"/>
    <n v="492.8"/>
    <n v="586.5"/>
    <n v="1.2"/>
    <n v="3"/>
    <n v="0"/>
    <n v="443.730769230769"/>
  </r>
  <r>
    <s v="Animal production and aquaculture"/>
    <x v="0"/>
    <x v="10"/>
    <n v="51.7"/>
    <n v="77"/>
    <n v="182"/>
    <n v="153.19999999999999"/>
    <n v="1883.7"/>
    <n v="1397.3"/>
    <n v="657.9"/>
    <n v="318.60000000000002"/>
    <n v="516.79999999999995"/>
    <n v="547.70000000000005"/>
    <n v="1.2"/>
    <n v="3.1"/>
    <n v="0"/>
    <n v="445.4"/>
  </r>
  <r>
    <s v="Beverage and tobacco product manufacturing"/>
    <x v="1"/>
    <x v="0"/>
    <n v="124"/>
    <n v="5.3"/>
    <n v="57"/>
    <n v="127.8"/>
    <n v="2174.5"/>
    <n v="2847.9"/>
    <n v="113.7"/>
    <n v="19.600000000000001"/>
    <n v="481.7"/>
    <n v="653.70000000000005"/>
    <n v="2.2999999999999998"/>
    <n v="0"/>
    <n v="0"/>
    <n v="508.269230769231"/>
  </r>
  <r>
    <s v="Beverage and tobacco product manufacturing"/>
    <x v="1"/>
    <x v="1"/>
    <n v="118"/>
    <n v="2.1"/>
    <n v="58.7"/>
    <n v="152.69999999999999"/>
    <n v="1889.3"/>
    <n v="2595.9"/>
    <n v="102.2"/>
    <n v="21.2"/>
    <n v="521.79999999999995"/>
    <n v="695.3"/>
    <n v="2.5"/>
    <n v="0"/>
    <n v="0"/>
    <n v="473.823076923077"/>
  </r>
  <r>
    <s v="Beverage and tobacco product manufacturing"/>
    <x v="1"/>
    <x v="2"/>
    <n v="118.3"/>
    <n v="2.4"/>
    <n v="49.9"/>
    <n v="159.69999999999999"/>
    <n v="1949"/>
    <n v="2591.5"/>
    <n v="93"/>
    <n v="21.7"/>
    <n v="539.6"/>
    <n v="763.4"/>
    <n v="2.5"/>
    <n v="0"/>
    <n v="0"/>
    <n v="483.92307692307702"/>
  </r>
  <r>
    <s v="Beverage and tobacco product manufacturing"/>
    <x v="1"/>
    <x v="3"/>
    <n v="122"/>
    <n v="2.7"/>
    <n v="58.8"/>
    <n v="140.5"/>
    <n v="2056.9"/>
    <n v="2756.3"/>
    <n v="69.3"/>
    <n v="29.7"/>
    <n v="583.29999999999995"/>
    <n v="822.1"/>
    <n v="2.6"/>
    <n v="0"/>
    <n v="0"/>
    <n v="511.092307692308"/>
  </r>
  <r>
    <s v="Beverage and tobacco product manufacturing"/>
    <x v="1"/>
    <x v="4"/>
    <n v="120.7"/>
    <n v="3.6"/>
    <n v="62.7"/>
    <n v="133.69999999999999"/>
    <n v="2100.1999999999998"/>
    <n v="2884.5"/>
    <n v="54.9"/>
    <n v="31"/>
    <n v="610.70000000000005"/>
    <n v="923.4"/>
    <n v="2.7"/>
    <n v="0"/>
    <n v="0"/>
    <n v="532.93076923076899"/>
  </r>
  <r>
    <s v="Beverage and tobacco product manufacturing"/>
    <x v="1"/>
    <x v="5"/>
    <n v="115.3"/>
    <n v="4"/>
    <n v="67"/>
    <n v="123.8"/>
    <n v="2001"/>
    <n v="2844.7"/>
    <n v="59.9"/>
    <n v="28.6"/>
    <n v="626.29999999999995"/>
    <n v="953.4"/>
    <n v="2.8"/>
    <n v="0"/>
    <n v="0"/>
    <n v="525.13846153846202"/>
  </r>
  <r>
    <s v="Beverage and tobacco product manufacturing"/>
    <x v="1"/>
    <x v="6"/>
    <n v="115.3"/>
    <n v="5.5"/>
    <n v="68.3"/>
    <n v="113.7"/>
    <n v="1976.4"/>
    <n v="2694.6"/>
    <n v="57.4"/>
    <n v="32"/>
    <n v="652.4"/>
    <n v="1043.5"/>
    <n v="2.9"/>
    <n v="0"/>
    <n v="0.2"/>
    <n v="520.16923076923104"/>
  </r>
  <r>
    <s v="Beverage and tobacco product manufacturing"/>
    <x v="1"/>
    <x v="7"/>
    <n v="104.8"/>
    <n v="8.3000000000000007"/>
    <n v="64.599999999999994"/>
    <n v="144.6"/>
    <n v="1927.3"/>
    <n v="2795.5"/>
    <n v="63.2"/>
    <n v="28.6"/>
    <n v="638.5"/>
    <n v="1128.7"/>
    <n v="3.1"/>
    <n v="0"/>
    <n v="0.4"/>
    <n v="531.35384615384601"/>
  </r>
  <r>
    <s v="Beverage and tobacco product manufacturing"/>
    <x v="1"/>
    <x v="8"/>
    <n v="105.9"/>
    <n v="11.6"/>
    <n v="72.900000000000006"/>
    <n v="162.4"/>
    <n v="1951.2"/>
    <n v="2778.3"/>
    <n v="77"/>
    <n v="52.7"/>
    <n v="632"/>
    <n v="1187.7"/>
    <n v="3.1"/>
    <n v="0"/>
    <n v="0.4"/>
    <n v="541.16923076923104"/>
  </r>
  <r>
    <s v="Beverage and tobacco product manufacturing"/>
    <x v="1"/>
    <x v="9"/>
    <n v="105.3"/>
    <n v="15.1"/>
    <n v="73"/>
    <n v="165.3"/>
    <n v="2097.4"/>
    <n v="3051.7"/>
    <n v="87.9"/>
    <n v="62.3"/>
    <n v="623"/>
    <n v="1362"/>
    <n v="4"/>
    <n v="0"/>
    <n v="0.3"/>
    <n v="588.25384615384598"/>
  </r>
  <r>
    <s v="Beverage and tobacco product manufacturing"/>
    <x v="1"/>
    <x v="10"/>
    <n v="114.9"/>
    <n v="17.100000000000001"/>
    <n v="70.8"/>
    <n v="160.69999999999999"/>
    <n v="2046"/>
    <n v="2970.1"/>
    <n v="89.7"/>
    <n v="68"/>
    <n v="692.7"/>
    <n v="1339.5"/>
    <n v="3.7"/>
    <n v="0"/>
    <n v="0.4"/>
    <n v="582.58461538461495"/>
  </r>
  <r>
    <s v="Crop production"/>
    <x v="0"/>
    <x v="0"/>
    <n v="23"/>
    <n v="152.6"/>
    <n v="123.4"/>
    <n v="222"/>
    <n v="2992.1"/>
    <n v="4611.7"/>
    <n v="1681.3"/>
    <n v="4815.8999999999996"/>
    <n v="3851.6"/>
    <n v="2115"/>
    <n v="1.6"/>
    <n v="0.4"/>
    <n v="0"/>
    <n v="1583.8923076923099"/>
  </r>
  <r>
    <s v="Crop production"/>
    <x v="0"/>
    <x v="1"/>
    <n v="23.8"/>
    <n v="156.5"/>
    <n v="139"/>
    <n v="236.3"/>
    <n v="3442.2"/>
    <n v="5202.8999999999996"/>
    <n v="2480.9"/>
    <n v="7124.7"/>
    <n v="4881.8999999999996"/>
    <n v="2288.8000000000002"/>
    <n v="1.6"/>
    <n v="0.4"/>
    <n v="0"/>
    <n v="1998.38461538462"/>
  </r>
  <r>
    <s v="Crop production"/>
    <x v="0"/>
    <x v="2"/>
    <n v="22.4"/>
    <n v="160.69999999999999"/>
    <n v="152.1"/>
    <n v="248.9"/>
    <n v="3272.5"/>
    <n v="5048.8999999999996"/>
    <n v="1841.8"/>
    <n v="5505.8"/>
    <n v="4223.1000000000004"/>
    <n v="2291.1999999999998"/>
    <n v="1.4"/>
    <n v="0.5"/>
    <n v="0"/>
    <n v="1751.4846153846199"/>
  </r>
  <r>
    <s v="Crop production"/>
    <x v="0"/>
    <x v="3"/>
    <n v="26.1"/>
    <n v="161.80000000000001"/>
    <n v="171.2"/>
    <n v="281.3"/>
    <n v="3591.6"/>
    <n v="5381.6"/>
    <n v="2150.4"/>
    <n v="5987.3"/>
    <n v="4070.4"/>
    <n v="2390.5"/>
    <n v="1.7"/>
    <n v="0.5"/>
    <n v="0"/>
    <n v="1862.6461538461499"/>
  </r>
  <r>
    <s v="Crop production"/>
    <x v="0"/>
    <x v="4"/>
    <n v="25.2"/>
    <n v="175.1"/>
    <n v="177.3"/>
    <n v="285.60000000000002"/>
    <n v="3898.4"/>
    <n v="5356.4"/>
    <n v="2243.1"/>
    <n v="6712.9"/>
    <n v="4923"/>
    <n v="2347.3000000000002"/>
    <n v="1.8"/>
    <n v="0.4"/>
    <n v="0"/>
    <n v="2011.26923076923"/>
  </r>
  <r>
    <s v="Crop production"/>
    <x v="0"/>
    <x v="5"/>
    <n v="24.9"/>
    <n v="180.8"/>
    <n v="173.1"/>
    <n v="288"/>
    <n v="3915.2"/>
    <n v="5753.5"/>
    <n v="2886.6"/>
    <n v="6479.7"/>
    <n v="5034.2"/>
    <n v="2377"/>
    <n v="1.9"/>
    <n v="0.5"/>
    <n v="0"/>
    <n v="2085.8000000000002"/>
  </r>
  <r>
    <s v="Crop production"/>
    <x v="0"/>
    <x v="6"/>
    <n v="24.7"/>
    <n v="171.5"/>
    <n v="171.1"/>
    <n v="284.5"/>
    <n v="3821.3"/>
    <n v="5981"/>
    <n v="2721.4"/>
    <n v="6385.1"/>
    <n v="4602.3"/>
    <n v="2490.3000000000002"/>
    <n v="1.7"/>
    <n v="0.2"/>
    <n v="0"/>
    <n v="2050.3923076923102"/>
  </r>
  <r>
    <s v="Crop production"/>
    <x v="0"/>
    <x v="7"/>
    <n v="23.5"/>
    <n v="196.2"/>
    <n v="199.5"/>
    <n v="410.7"/>
    <n v="3796.2"/>
    <n v="6227"/>
    <n v="2594.1"/>
    <n v="6844"/>
    <n v="5131.8"/>
    <n v="2581.1999999999998"/>
    <n v="1.6"/>
    <n v="0.2"/>
    <n v="0"/>
    <n v="2154.3076923076901"/>
  </r>
  <r>
    <s v="Crop production"/>
    <x v="0"/>
    <x v="8"/>
    <n v="19.399999999999999"/>
    <n v="176.9"/>
    <n v="235.5"/>
    <n v="406.3"/>
    <n v="3647.4"/>
    <n v="6693.2"/>
    <n v="2806.1"/>
    <n v="6927"/>
    <n v="5520.9"/>
    <n v="2535.6999999999998"/>
    <n v="1.7"/>
    <n v="0.3"/>
    <n v="0"/>
    <n v="2228.4923076923101"/>
  </r>
  <r>
    <s v="Crop production"/>
    <x v="0"/>
    <x v="9"/>
    <n v="18.899999999999999"/>
    <n v="203.5"/>
    <n v="252.4"/>
    <n v="501.6"/>
    <n v="3805.7"/>
    <n v="7530.1"/>
    <n v="2184.6999999999998"/>
    <n v="4013.9"/>
    <n v="3893.4"/>
    <n v="2572.9"/>
    <n v="1.3"/>
    <n v="0.2"/>
    <n v="0"/>
    <n v="1921.43076923077"/>
  </r>
  <r>
    <s v="Crop production"/>
    <x v="0"/>
    <x v="10"/>
    <n v="20.399999999999999"/>
    <n v="206.8"/>
    <n v="262.10000000000002"/>
    <n v="648.20000000000005"/>
    <n v="4018.6"/>
    <n v="7659.6"/>
    <n v="2795.7"/>
    <n v="6123.2"/>
    <n v="5607.8"/>
    <n v="2620.1999999999998"/>
    <n v="1.6"/>
    <n v="0.3"/>
    <n v="0"/>
    <n v="2304.9615384615399"/>
  </r>
  <r>
    <s v="Food manufacturing"/>
    <x v="1"/>
    <x v="0"/>
    <n v="405.3"/>
    <n v="167.8"/>
    <n v="484.3"/>
    <n v="601.1"/>
    <n v="4987.6000000000004"/>
    <n v="9463.6"/>
    <n v="1447.1"/>
    <n v="895.4"/>
    <n v="2182.1999999999998"/>
    <n v="1981.6"/>
    <n v="0.9"/>
    <n v="0"/>
    <n v="4.9000000000000004"/>
    <n v="1740.13846153846"/>
  </r>
  <r>
    <s v="Food manufacturing"/>
    <x v="1"/>
    <x v="1"/>
    <n v="382.5"/>
    <n v="187.4"/>
    <n v="486.5"/>
    <n v="624.1"/>
    <n v="5115"/>
    <n v="9667.4"/>
    <n v="1383.3"/>
    <n v="874.1"/>
    <n v="2197.9"/>
    <n v="1916.4"/>
    <n v="1.2"/>
    <n v="0"/>
    <n v="4.5"/>
    <n v="1756.9461538461501"/>
  </r>
  <r>
    <s v="Food manufacturing"/>
    <x v="1"/>
    <x v="2"/>
    <n v="380.6"/>
    <n v="223.1"/>
    <n v="512.1"/>
    <n v="660.3"/>
    <n v="5543.6"/>
    <n v="10275.799999999999"/>
    <n v="1377.2"/>
    <n v="853.9"/>
    <n v="2278"/>
    <n v="1975.6"/>
    <n v="1.2"/>
    <n v="0"/>
    <n v="4.5"/>
    <n v="1852.7615384615401"/>
  </r>
  <r>
    <s v="Food manufacturing"/>
    <x v="1"/>
    <x v="3"/>
    <n v="379.8"/>
    <n v="213.8"/>
    <n v="474.5"/>
    <n v="707.5"/>
    <n v="5863.6"/>
    <n v="10243.9"/>
    <n v="1152.5999999999999"/>
    <n v="922.1"/>
    <n v="2472.4"/>
    <n v="2018.3"/>
    <n v="1.1000000000000001"/>
    <n v="0.2"/>
    <n v="4.7"/>
    <n v="1881.11538461538"/>
  </r>
  <r>
    <s v="Food manufacturing"/>
    <x v="1"/>
    <x v="4"/>
    <n v="390.1"/>
    <n v="232.8"/>
    <n v="464.7"/>
    <n v="719.1"/>
    <n v="5953.5"/>
    <n v="9964.1"/>
    <n v="1176"/>
    <n v="892.1"/>
    <n v="2597.1999999999998"/>
    <n v="2139.6999999999998"/>
    <n v="1.2"/>
    <n v="0.2"/>
    <n v="4.8"/>
    <n v="1887.3461538461499"/>
  </r>
  <r>
    <s v="Food manufacturing"/>
    <x v="1"/>
    <x v="5"/>
    <n v="347.5"/>
    <n v="243.7"/>
    <n v="463.9"/>
    <n v="764.5"/>
    <n v="6177.4"/>
    <n v="10586.1"/>
    <n v="1279.7"/>
    <n v="966.8"/>
    <n v="2847.9"/>
    <n v="2271.1999999999998"/>
    <n v="1.2"/>
    <n v="0.3"/>
    <n v="4.5"/>
    <n v="1996.5153846153801"/>
  </r>
  <r>
    <s v="Food manufacturing"/>
    <x v="1"/>
    <x v="6"/>
    <n v="321.60000000000002"/>
    <n v="229.3"/>
    <n v="486.9"/>
    <n v="732.5"/>
    <n v="6125.1"/>
    <n v="10922"/>
    <n v="1186.5999999999999"/>
    <n v="988.7"/>
    <n v="2805"/>
    <n v="2180.1"/>
    <n v="1.2"/>
    <n v="0.4"/>
    <n v="5.8"/>
    <n v="1998.86153846154"/>
  </r>
  <r>
    <s v="Food manufacturing"/>
    <x v="1"/>
    <x v="7"/>
    <n v="327.5"/>
    <n v="230.1"/>
    <n v="511.9"/>
    <n v="731.8"/>
    <n v="6043"/>
    <n v="11342.3"/>
    <n v="1224.5999999999999"/>
    <n v="1067.8"/>
    <n v="2777.3"/>
    <n v="2221.9"/>
    <n v="1.2"/>
    <n v="0.4"/>
    <n v="5"/>
    <n v="2037.29230769231"/>
  </r>
  <r>
    <s v="Food manufacturing"/>
    <x v="1"/>
    <x v="8"/>
    <n v="326.89999999999998"/>
    <n v="231"/>
    <n v="497.7"/>
    <n v="709.5"/>
    <n v="5786"/>
    <n v="11009.1"/>
    <n v="1433.9"/>
    <n v="1032.4000000000001"/>
    <n v="2784"/>
    <n v="2161.4"/>
    <n v="1.3"/>
    <n v="0.4"/>
    <n v="2.8"/>
    <n v="1998.18461538462"/>
  </r>
  <r>
    <s v="Food manufacturing"/>
    <x v="1"/>
    <x v="9"/>
    <n v="404.1"/>
    <n v="256.89999999999998"/>
    <n v="539.29999999999995"/>
    <n v="768.6"/>
    <n v="6103.5"/>
    <n v="11436.8"/>
    <n v="1442"/>
    <n v="955.6"/>
    <n v="3030.3"/>
    <n v="2252.5"/>
    <n v="1.3"/>
    <n v="0.3"/>
    <n v="4"/>
    <n v="2091.9384615384602"/>
  </r>
  <r>
    <s v="Food manufacturing"/>
    <x v="1"/>
    <x v="10"/>
    <n v="353.9"/>
    <n v="266.3"/>
    <n v="524.70000000000005"/>
    <n v="719"/>
    <n v="6125"/>
    <n v="11764.4"/>
    <n v="1527.8"/>
    <n v="959.2"/>
    <n v="3155.8"/>
    <n v="2279.1"/>
    <n v="1.1000000000000001"/>
    <n v="0.4"/>
    <n v="4"/>
    <n v="2129.2846153846199"/>
  </r>
  <r>
    <s v="Support activities for crop and animal production"/>
    <x v="0"/>
    <x v="0"/>
    <n v="13.5"/>
    <n v="12.3"/>
    <n v="19.5"/>
    <n v="5.6"/>
    <n v="138.5"/>
    <n v="194.1"/>
    <n v="45.4"/>
    <n v="57.8"/>
    <n v="106.1"/>
    <n v="114.1"/>
    <n v="0"/>
    <n v="0"/>
    <n v="0"/>
    <n v="54.376923076923099"/>
  </r>
  <r>
    <s v="Support activities for crop and animal production"/>
    <x v="0"/>
    <x v="1"/>
    <n v="14.6"/>
    <n v="14.4"/>
    <n v="23.5"/>
    <n v="6.4"/>
    <n v="164.9"/>
    <n v="204.5"/>
    <n v="53"/>
    <n v="70.099999999999994"/>
    <n v="124.1"/>
    <n v="116.3"/>
    <n v="0"/>
    <n v="0"/>
    <n v="0"/>
    <n v="60.907692307692301"/>
  </r>
  <r>
    <s v="Support activities for crop and animal production"/>
    <x v="0"/>
    <x v="2"/>
    <n v="12.7"/>
    <n v="15.6"/>
    <n v="24"/>
    <n v="7.8"/>
    <n v="163.6"/>
    <n v="208.7"/>
    <n v="61.8"/>
    <n v="79.400000000000006"/>
    <n v="121.6"/>
    <n v="119.2"/>
    <n v="0"/>
    <n v="0"/>
    <n v="0"/>
    <n v="62.646153846153801"/>
  </r>
  <r>
    <s v="Support activities for crop and animal production"/>
    <x v="0"/>
    <x v="3"/>
    <n v="14.1"/>
    <n v="15.9"/>
    <n v="27"/>
    <n v="8.6999999999999993"/>
    <n v="173.9"/>
    <n v="220.2"/>
    <n v="69.7"/>
    <n v="85.4"/>
    <n v="117.2"/>
    <n v="127.1"/>
    <n v="0"/>
    <n v="0"/>
    <n v="0"/>
    <n v="66.092307692307699"/>
  </r>
  <r>
    <s v="Support activities for crop and animal production"/>
    <x v="0"/>
    <x v="4"/>
    <n v="13.3"/>
    <n v="15.8"/>
    <n v="27.6"/>
    <n v="8.9"/>
    <n v="180.8"/>
    <n v="248"/>
    <n v="74.7"/>
    <n v="90.8"/>
    <n v="127.8"/>
    <n v="129"/>
    <n v="0"/>
    <n v="0"/>
    <n v="0"/>
    <n v="70.515384615384605"/>
  </r>
  <r>
    <s v="Support activities for crop and animal production"/>
    <x v="0"/>
    <x v="5"/>
    <n v="14.2"/>
    <n v="16.8"/>
    <n v="29.4"/>
    <n v="9.5"/>
    <n v="189.5"/>
    <n v="263.89999999999998"/>
    <n v="82.8"/>
    <n v="99.3"/>
    <n v="129.9"/>
    <n v="133.6"/>
    <n v="0"/>
    <n v="0"/>
    <n v="0"/>
    <n v="74.530769230769195"/>
  </r>
  <r>
    <s v="Support activities for crop and animal production"/>
    <x v="0"/>
    <x v="6"/>
    <n v="14"/>
    <n v="16.7"/>
    <n v="30"/>
    <n v="10.199999999999999"/>
    <n v="198.8"/>
    <n v="260.39999999999998"/>
    <n v="82.8"/>
    <n v="99.1"/>
    <n v="149.5"/>
    <n v="127.2"/>
    <n v="0"/>
    <n v="0"/>
    <n v="0"/>
    <n v="76.053846153846195"/>
  </r>
  <r>
    <s v="Support activities for crop and animal production"/>
    <x v="0"/>
    <x v="7"/>
    <n v="14.6"/>
    <n v="17.399999999999999"/>
    <n v="31.6"/>
    <n v="9"/>
    <n v="208.1"/>
    <n v="271.10000000000002"/>
    <n v="78.599999999999994"/>
    <n v="99.9"/>
    <n v="148.69999999999999"/>
    <n v="134.19999999999999"/>
    <n v="0"/>
    <n v="0"/>
    <n v="0"/>
    <n v="77.938461538461496"/>
  </r>
  <r>
    <s v="Support activities for crop and animal production"/>
    <x v="0"/>
    <x v="8"/>
    <n v="12.8"/>
    <n v="15.9"/>
    <n v="30.8"/>
    <n v="7.6"/>
    <n v="209.5"/>
    <n v="290.89999999999998"/>
    <n v="87.5"/>
    <n v="104.8"/>
    <n v="161.1"/>
    <n v="136.19999999999999"/>
    <n v="0"/>
    <n v="0"/>
    <n v="0"/>
    <n v="81.315384615384602"/>
  </r>
  <r>
    <s v="Support activities for crop and animal production"/>
    <x v="0"/>
    <x v="9"/>
    <n v="14.2"/>
    <n v="17.600000000000001"/>
    <n v="32.700000000000003"/>
    <n v="9.4"/>
    <n v="222.3"/>
    <n v="307.10000000000002"/>
    <n v="93.2"/>
    <n v="108.4"/>
    <n v="168.7"/>
    <n v="140.4"/>
    <n v="0"/>
    <n v="0"/>
    <n v="0"/>
    <n v="85.692307692307693"/>
  </r>
  <r>
    <s v="Support activities for crop and animal production"/>
    <x v="0"/>
    <x v="10"/>
    <n v="15.1"/>
    <n v="17.5"/>
    <n v="32.5"/>
    <n v="9.4"/>
    <n v="235.3"/>
    <n v="320"/>
    <n v="113.2"/>
    <n v="150.5"/>
    <n v="214.4"/>
    <n v="146.69999999999999"/>
    <n v="0"/>
    <n v="0"/>
    <n v="0"/>
    <n v="96.507692307692295"/>
  </r>
  <r>
    <s v="Total"/>
    <x v="2"/>
    <x v="0"/>
    <n v="632.20000000000005"/>
    <n v="413.8"/>
    <n v="900.7"/>
    <n v="1104.4000000000001"/>
    <n v="11856.2"/>
    <n v="18169.2"/>
    <n v="3910.6"/>
    <n v="6062.7"/>
    <n v="7035.9"/>
    <n v="5404.8"/>
    <n v="6.6"/>
    <n v="2.2999999999999998"/>
    <n v="4.9000000000000004"/>
    <n v="4269.5615384615403"/>
  </r>
  <r>
    <s v="Total"/>
    <x v="2"/>
    <x v="1"/>
    <n v="610.1"/>
    <n v="430.9"/>
    <n v="920.3"/>
    <n v="1145.0999999999999"/>
    <n v="12159.2"/>
    <n v="18711.8"/>
    <n v="4614.7"/>
    <n v="8369.7000000000007"/>
    <n v="8114.7"/>
    <n v="5537.1"/>
    <n v="6.7"/>
    <n v="2.2000000000000002"/>
    <n v="4.5"/>
    <n v="4663.6153846153802"/>
  </r>
  <r>
    <s v="Total"/>
    <x v="2"/>
    <x v="2"/>
    <n v="577.5"/>
    <n v="469.8"/>
    <n v="921.6"/>
    <n v="1199.5999999999999"/>
    <n v="12468.2"/>
    <n v="19180.599999999999"/>
    <n v="3971.1"/>
    <n v="6751.5"/>
    <n v="7574.5"/>
    <n v="5649.4"/>
    <n v="6.3"/>
    <n v="2.4"/>
    <n v="4.5"/>
    <n v="4521.3076923076896"/>
  </r>
  <r>
    <s v="Total"/>
    <x v="2"/>
    <x v="3"/>
    <n v="604.20000000000005"/>
    <n v="460.9"/>
    <n v="932.1"/>
    <n v="1274"/>
    <n v="13346.4"/>
    <n v="19742.599999999999"/>
    <n v="4042.3"/>
    <n v="7293.1"/>
    <n v="7634.1"/>
    <n v="5939.7"/>
    <n v="6.6"/>
    <n v="2.6"/>
    <n v="4.7"/>
    <n v="4714.1000000000004"/>
  </r>
  <r>
    <s v="Total"/>
    <x v="2"/>
    <x v="4"/>
    <n v="619.4"/>
    <n v="495.9"/>
    <n v="926.1"/>
    <n v="1292.5"/>
    <n v="13812.8"/>
    <n v="19637.599999999999"/>
    <n v="4147.3999999999996"/>
    <n v="7986.1"/>
    <n v="8672"/>
    <n v="6112.9"/>
    <n v="7"/>
    <n v="2.6"/>
    <n v="4.8"/>
    <n v="4901.31538461538"/>
  </r>
  <r>
    <s v="Total"/>
    <x v="2"/>
    <x v="5"/>
    <n v="561.6"/>
    <n v="516.20000000000005"/>
    <n v="933.5"/>
    <n v="1325.5"/>
    <n v="13935.3"/>
    <n v="20642.7"/>
    <n v="4904.6000000000004"/>
    <n v="7855.9"/>
    <n v="9070.4"/>
    <n v="6292.9"/>
    <n v="6.9"/>
    <n v="2.8"/>
    <n v="4.5"/>
    <n v="5080.9846153846202"/>
  </r>
  <r>
    <s v="Total"/>
    <x v="2"/>
    <x v="6"/>
    <n v="529.5"/>
    <n v="496.6"/>
    <n v="950.2"/>
    <n v="1295.4000000000001"/>
    <n v="13815"/>
    <n v="21080"/>
    <n v="4661.8999999999996"/>
    <n v="7797.8"/>
    <n v="8648"/>
    <n v="6403.9"/>
    <n v="6.8"/>
    <n v="3.3"/>
    <n v="6"/>
    <n v="5053.4153846153804"/>
  </r>
  <r>
    <s v="Total"/>
    <x v="2"/>
    <x v="7"/>
    <n v="521.4"/>
    <n v="535.1"/>
    <n v="999.9"/>
    <n v="1448.7"/>
    <n v="13790.2"/>
    <n v="21972.400000000001"/>
    <n v="4611.3999999999996"/>
    <n v="8350.7999999999993"/>
    <n v="9181.9"/>
    <n v="6642.5"/>
    <n v="7.1"/>
    <n v="3.6"/>
    <n v="5.4"/>
    <n v="5236.18461538462"/>
  </r>
  <r>
    <s v="Total"/>
    <x v="2"/>
    <x v="8"/>
    <n v="508.1"/>
    <n v="504.4"/>
    <n v="1026.8"/>
    <n v="1427.4"/>
    <n v="13416.3"/>
    <n v="22129.4"/>
    <n v="5068.3"/>
    <n v="8417.5"/>
    <n v="9585.2000000000007"/>
    <n v="6597.2"/>
    <n v="7.3"/>
    <n v="3.7"/>
    <n v="3.2"/>
    <n v="5284.2153846153797"/>
  </r>
  <r>
    <s v="Total"/>
    <x v="2"/>
    <x v="9"/>
    <n v="593.6"/>
    <n v="571.5"/>
    <n v="1084.9000000000001"/>
    <n v="1611.5"/>
    <n v="14074.1"/>
    <n v="23688.9"/>
    <n v="4474.2"/>
    <n v="5466.8"/>
    <n v="8208.2000000000007"/>
    <n v="6914.3"/>
    <n v="7.8"/>
    <n v="3.5"/>
    <n v="4.3"/>
    <n v="5131.0461538461504"/>
  </r>
  <r>
    <s v="Total"/>
    <x v="2"/>
    <x v="10"/>
    <n v="556"/>
    <n v="584.70000000000005"/>
    <n v="1072.0999999999999"/>
    <n v="1690.5"/>
    <n v="14308.6"/>
    <n v="24111.4"/>
    <n v="5184.3"/>
    <n v="7619.5"/>
    <n v="10187.5"/>
    <n v="6933.2"/>
    <n v="7.6"/>
    <n v="3.8"/>
    <n v="4.4000000000000004"/>
    <n v="5558.7384615384599"/>
  </r>
</pivotCacheRecords>
</file>

<file path=xl/pivotCache/pivotCacheRecords3.xml><?xml version="1.0" encoding="utf-8"?>
<pivotCacheRecords xmlns="http://schemas.openxmlformats.org/spreadsheetml/2006/main" xmlns:r="http://schemas.openxmlformats.org/officeDocument/2006/relationships" count="132">
  <r>
    <x v="0"/>
    <s v="Animal production and aquaculture"/>
    <x v="0"/>
    <x v="0"/>
    <n v="38.200000000000003"/>
    <n v="25.5"/>
    <n v="31.1"/>
    <n v="26.6"/>
    <n v="27.5"/>
    <n v="11"/>
    <n v="23.8"/>
    <n v="9.4"/>
    <n v="7.7"/>
    <n v="21.3"/>
    <n v="29.3"/>
    <n v="79.2"/>
    <n v="0"/>
    <n v="16.3"/>
  </r>
  <r>
    <x v="0"/>
    <s v="Animal production and aquaculture"/>
    <x v="0"/>
    <x v="1"/>
    <n v="38"/>
    <n v="21.2"/>
    <n v="31.8"/>
    <n v="22.7"/>
    <n v="25.2"/>
    <n v="10.9"/>
    <n v="21.5"/>
    <n v="8.4"/>
    <n v="6.7"/>
    <n v="19.399999999999999"/>
    <n v="34.9"/>
    <n v="56.9"/>
    <n v="0"/>
    <n v="15.1"/>
  </r>
  <r>
    <x v="0"/>
    <s v="Animal production and aquaculture"/>
    <x v="0"/>
    <x v="2"/>
    <n v="24.5"/>
    <n v="21.7"/>
    <n v="26.8"/>
    <n v="24.5"/>
    <n v="27.2"/>
    <n v="11.9"/>
    <n v="22.5"/>
    <n v="9.4"/>
    <n v="6.5"/>
    <n v="19.8"/>
    <n v="32.9"/>
    <n v="45.9"/>
    <n v="0"/>
    <n v="15.7"/>
  </r>
  <r>
    <x v="0"/>
    <s v="Animal production and aquaculture"/>
    <x v="0"/>
    <x v="3"/>
    <n v="31.5"/>
    <n v="22.9"/>
    <n v="27.2"/>
    <n v="26.4"/>
    <n v="31.2"/>
    <n v="13.7"/>
    <n v="24.7"/>
    <n v="8.6999999999999993"/>
    <n v="6.5"/>
    <n v="20"/>
    <n v="32.200000000000003"/>
    <n v="47"/>
    <n v="0"/>
    <n v="16.899999999999999"/>
  </r>
  <r>
    <x v="0"/>
    <s v="Animal production and aquaculture"/>
    <x v="0"/>
    <x v="4"/>
    <n v="35.700000000000003"/>
    <n v="23.4"/>
    <n v="28.2"/>
    <n v="29.2"/>
    <n v="32.799999999999997"/>
    <n v="15.3"/>
    <n v="22"/>
    <n v="8.1"/>
    <n v="6.7"/>
    <n v="20.399999999999999"/>
    <n v="32.799999999999997"/>
    <n v="58.6"/>
    <n v="0"/>
    <n v="17.399999999999999"/>
  </r>
  <r>
    <x v="0"/>
    <s v="Animal production and aquaculture"/>
    <x v="0"/>
    <x v="5"/>
    <n v="31.7"/>
    <n v="22.1"/>
    <n v="31.7"/>
    <n v="29.1"/>
    <n v="32.200000000000003"/>
    <n v="14.9"/>
    <n v="23"/>
    <n v="9"/>
    <n v="7"/>
    <n v="21"/>
    <n v="25"/>
    <n v="59.4"/>
    <n v="0"/>
    <n v="17.5"/>
  </r>
  <r>
    <x v="0"/>
    <s v="Animal production and aquaculture"/>
    <x v="0"/>
    <x v="6"/>
    <n v="28.2"/>
    <n v="23.7"/>
    <n v="32.799999999999997"/>
    <n v="34.1"/>
    <n v="33.1"/>
    <n v="16.600000000000001"/>
    <n v="25.8"/>
    <n v="9.9"/>
    <n v="7.7"/>
    <n v="21.8"/>
    <n v="24"/>
    <n v="68.3"/>
    <n v="0"/>
    <n v="19"/>
  </r>
  <r>
    <x v="0"/>
    <s v="Animal production and aquaculture"/>
    <x v="0"/>
    <x v="7"/>
    <n v="24.9"/>
    <n v="24.6"/>
    <n v="33.700000000000003"/>
    <n v="32.299999999999997"/>
    <n v="34.9"/>
    <n v="17.2"/>
    <n v="29.7"/>
    <n v="10.7"/>
    <n v="9.3000000000000007"/>
    <n v="22.5"/>
    <n v="24.3"/>
    <n v="82.5"/>
    <n v="0"/>
    <n v="20.399999999999999"/>
  </r>
  <r>
    <x v="0"/>
    <s v="Animal production and aquaculture"/>
    <x v="0"/>
    <x v="8"/>
    <n v="25.2"/>
    <n v="22.2"/>
    <n v="35.4"/>
    <n v="30.5"/>
    <n v="34.700000000000003"/>
    <n v="21.5"/>
    <n v="28.3"/>
    <n v="11.2"/>
    <n v="9.5"/>
    <n v="23.9"/>
    <n v="21.8"/>
    <n v="68.8"/>
    <n v="0"/>
    <n v="21.8"/>
  </r>
  <r>
    <x v="0"/>
    <s v="Animal production and aquaculture"/>
    <x v="0"/>
    <x v="9"/>
    <n v="25.8"/>
    <n v="21.8"/>
    <n v="36.1"/>
    <n v="39.799999999999997"/>
    <n v="38.4"/>
    <n v="21.2"/>
    <n v="35.5"/>
    <n v="14.4"/>
    <n v="8.8000000000000007"/>
    <n v="27.2"/>
    <n v="26.8"/>
    <n v="75.099999999999994"/>
    <n v="0"/>
    <n v="23.1"/>
  </r>
  <r>
    <x v="0"/>
    <s v="Animal production and aquaculture"/>
    <x v="0"/>
    <x v="10"/>
    <n v="33.5"/>
    <n v="21.1"/>
    <n v="35.6"/>
    <n v="38.799999999999997"/>
    <n v="42.7"/>
    <n v="22.8"/>
    <n v="36.200000000000003"/>
    <n v="13.6"/>
    <n v="9.1999999999999993"/>
    <n v="26.5"/>
    <n v="9.5"/>
    <n v="82.2"/>
    <n v="0"/>
    <n v="24.1"/>
  </r>
  <r>
    <x v="0"/>
    <s v="Beverage and tobacco product manufacturing"/>
    <x v="1"/>
    <x v="0"/>
    <n v="122.9"/>
    <n v="41.4"/>
    <n v="35.9"/>
    <n v="90.3"/>
    <n v="132.1"/>
    <n v="83.1"/>
    <n v="52"/>
    <n v="51.9"/>
    <n v="96.7"/>
    <n v="68.099999999999994"/>
    <n v="81.099999999999994"/>
    <n v="0"/>
    <n v="0"/>
    <n v="91.7"/>
  </r>
  <r>
    <x v="0"/>
    <s v="Beverage and tobacco product manufacturing"/>
    <x v="1"/>
    <x v="1"/>
    <n v="147.9"/>
    <n v="43"/>
    <n v="35"/>
    <n v="67.599999999999994"/>
    <n v="120.8"/>
    <n v="87.2"/>
    <n v="46.5"/>
    <n v="55.7"/>
    <n v="94"/>
    <n v="59"/>
    <n v="68.2"/>
    <n v="0"/>
    <n v="0"/>
    <n v="88"/>
  </r>
  <r>
    <x v="0"/>
    <s v="Beverage and tobacco product manufacturing"/>
    <x v="1"/>
    <x v="2"/>
    <n v="125.5"/>
    <n v="35.9"/>
    <n v="45.1"/>
    <n v="95.9"/>
    <n v="97.7"/>
    <n v="87"/>
    <n v="38"/>
    <n v="73.8"/>
    <n v="91.3"/>
    <n v="67.900000000000006"/>
    <n v="62.8"/>
    <n v="0"/>
    <n v="0"/>
    <n v="85.8"/>
  </r>
  <r>
    <x v="0"/>
    <s v="Beverage and tobacco product manufacturing"/>
    <x v="1"/>
    <x v="3"/>
    <n v="127"/>
    <n v="32.1"/>
    <n v="45.6"/>
    <n v="109.5"/>
    <n v="107.5"/>
    <n v="94.3"/>
    <n v="43.8"/>
    <n v="61.3"/>
    <n v="97.1"/>
    <n v="71.2"/>
    <n v="52.2"/>
    <n v="0"/>
    <n v="2.5"/>
    <n v="92.8"/>
  </r>
  <r>
    <x v="0"/>
    <s v="Beverage and tobacco product manufacturing"/>
    <x v="1"/>
    <x v="4"/>
    <n v="119.7"/>
    <n v="33.700000000000003"/>
    <n v="41.4"/>
    <n v="102.3"/>
    <n v="110.5"/>
    <n v="91.7"/>
    <n v="38.6"/>
    <n v="51.5"/>
    <n v="96.3"/>
    <n v="67.5"/>
    <n v="69.900000000000006"/>
    <n v="0"/>
    <n v="0"/>
    <n v="90.5"/>
  </r>
  <r>
    <x v="0"/>
    <s v="Beverage and tobacco product manufacturing"/>
    <x v="1"/>
    <x v="5"/>
    <n v="131.4"/>
    <n v="43.3"/>
    <n v="45.6"/>
    <n v="85.6"/>
    <n v="109.9"/>
    <n v="86.6"/>
    <n v="32.4"/>
    <n v="43.9"/>
    <n v="96.7"/>
    <n v="58.3"/>
    <n v="74.2"/>
    <n v="0"/>
    <n v="0"/>
    <n v="84.9"/>
  </r>
  <r>
    <x v="0"/>
    <s v="Beverage and tobacco product manufacturing"/>
    <x v="1"/>
    <x v="6"/>
    <n v="120.4"/>
    <n v="41.9"/>
    <n v="41.7"/>
    <n v="80.900000000000006"/>
    <n v="102.7"/>
    <n v="78.7"/>
    <n v="35"/>
    <n v="36.5"/>
    <n v="86.1"/>
    <n v="61.5"/>
    <n v="83.8"/>
    <n v="0"/>
    <n v="53.3"/>
    <n v="79.7"/>
  </r>
  <r>
    <x v="0"/>
    <s v="Beverage and tobacco product manufacturing"/>
    <x v="1"/>
    <x v="7"/>
    <n v="102.2"/>
    <n v="42.4"/>
    <n v="32"/>
    <n v="95.2"/>
    <n v="97.2"/>
    <n v="72.400000000000006"/>
    <n v="34.799999999999997"/>
    <n v="29.1"/>
    <n v="83.9"/>
    <n v="64.3"/>
    <n v="45.8"/>
    <n v="0"/>
    <n v="36.6"/>
    <n v="75.400000000000006"/>
  </r>
  <r>
    <x v="0"/>
    <s v="Beverage and tobacco product manufacturing"/>
    <x v="1"/>
    <x v="8"/>
    <n v="97.8"/>
    <n v="55.8"/>
    <n v="32.700000000000003"/>
    <n v="94.4"/>
    <n v="106.7"/>
    <n v="70.7"/>
    <n v="38"/>
    <n v="44.1"/>
    <n v="81.8"/>
    <n v="72.400000000000006"/>
    <n v="69.8"/>
    <n v="0"/>
    <n v="61.2"/>
    <n v="78.099999999999994"/>
  </r>
  <r>
    <x v="0"/>
    <s v="Beverage and tobacco product manufacturing"/>
    <x v="1"/>
    <x v="9"/>
    <n v="96.7"/>
    <n v="69.5"/>
    <n v="28.8"/>
    <n v="111.3"/>
    <n v="107.5"/>
    <n v="62.7"/>
    <n v="41.6"/>
    <n v="45.8"/>
    <n v="70.099999999999994"/>
    <n v="75.7"/>
    <n v="102.3"/>
    <n v="0"/>
    <n v="66.3"/>
    <n v="73.400000000000006"/>
  </r>
  <r>
    <x v="0"/>
    <s v="Beverage and tobacco product manufacturing"/>
    <x v="1"/>
    <x v="10"/>
    <n v="104.6"/>
    <n v="72.400000000000006"/>
    <n v="27.7"/>
    <n v="101.6"/>
    <n v="92.9"/>
    <n v="58.7"/>
    <n v="37.700000000000003"/>
    <n v="50.9"/>
    <n v="74.5"/>
    <n v="68.8"/>
    <n v="87.2"/>
    <n v="0"/>
    <n v="70"/>
    <n v="68.400000000000006"/>
  </r>
  <r>
    <x v="0"/>
    <s v="Crop production"/>
    <x v="0"/>
    <x v="0"/>
    <n v="17.399999999999999"/>
    <n v="32.9"/>
    <n v="11.4"/>
    <n v="26.6"/>
    <n v="40.799999999999997"/>
    <n v="44.7"/>
    <n v="72.599999999999994"/>
    <n v="89.8"/>
    <n v="87.9"/>
    <n v="20.100000000000001"/>
    <n v="17.8"/>
    <n v="60"/>
    <n v="0"/>
    <n v="55.7"/>
  </r>
  <r>
    <x v="0"/>
    <s v="Crop production"/>
    <x v="0"/>
    <x v="1"/>
    <n v="18.399999999999999"/>
    <n v="31.2"/>
    <n v="12.1"/>
    <n v="28.1"/>
    <n v="46.8"/>
    <n v="48.6"/>
    <n v="102.6"/>
    <n v="122.6"/>
    <n v="90.3"/>
    <n v="21.6"/>
    <n v="16.7"/>
    <n v="51.1"/>
    <n v="0"/>
    <n v="67.900000000000006"/>
  </r>
  <r>
    <x v="0"/>
    <s v="Crop production"/>
    <x v="0"/>
    <x v="2"/>
    <n v="32.700000000000003"/>
    <n v="35.4"/>
    <n v="23.4"/>
    <n v="39.4"/>
    <n v="75.2"/>
    <n v="53.3"/>
    <n v="85.3"/>
    <n v="111.2"/>
    <n v="112.5"/>
    <n v="73.400000000000006"/>
    <n v="13.7"/>
    <n v="63.9"/>
    <n v="0"/>
    <n v="80.3"/>
  </r>
  <r>
    <x v="0"/>
    <s v="Crop production"/>
    <x v="0"/>
    <x v="3"/>
    <n v="41.6"/>
    <n v="31.9"/>
    <n v="27.2"/>
    <n v="46.4"/>
    <n v="73.7"/>
    <n v="56.4"/>
    <n v="106.9"/>
    <n v="121.5"/>
    <n v="117.8"/>
    <n v="72.5"/>
    <n v="17.899999999999999"/>
    <n v="41.8"/>
    <n v="0"/>
    <n v="84.6"/>
  </r>
  <r>
    <x v="0"/>
    <s v="Crop production"/>
    <x v="0"/>
    <x v="4"/>
    <n v="41.2"/>
    <n v="32.1"/>
    <n v="30.2"/>
    <n v="50"/>
    <n v="75"/>
    <n v="54.2"/>
    <n v="107.7"/>
    <n v="136.9"/>
    <n v="138.6"/>
    <n v="72"/>
    <n v="17"/>
    <n v="21.4"/>
    <n v="0"/>
    <n v="89.5"/>
  </r>
  <r>
    <x v="0"/>
    <s v="Crop production"/>
    <x v="0"/>
    <x v="5"/>
    <n v="42.2"/>
    <n v="32"/>
    <n v="32.299999999999997"/>
    <n v="52.7"/>
    <n v="80.099999999999994"/>
    <n v="58.4"/>
    <n v="139.30000000000001"/>
    <n v="144.30000000000001"/>
    <n v="135.9"/>
    <n v="73.3"/>
    <n v="17.7"/>
    <n v="24.4"/>
    <n v="0"/>
    <n v="94.7"/>
  </r>
  <r>
    <x v="0"/>
    <s v="Crop production"/>
    <x v="0"/>
    <x v="6"/>
    <n v="45.3"/>
    <n v="32.4"/>
    <n v="31.9"/>
    <n v="55"/>
    <n v="77.099999999999994"/>
    <n v="61.1"/>
    <n v="137.5"/>
    <n v="153.6"/>
    <n v="132.69999999999999"/>
    <n v="74.5"/>
    <n v="16.8"/>
    <n v="39.5"/>
    <n v="0"/>
    <n v="95"/>
  </r>
  <r>
    <x v="0"/>
    <s v="Crop production"/>
    <x v="0"/>
    <x v="7"/>
    <n v="39.5"/>
    <n v="32.200000000000003"/>
    <n v="33.9"/>
    <n v="59.9"/>
    <n v="76.400000000000006"/>
    <n v="57.5"/>
    <n v="122.7"/>
    <n v="140.9"/>
    <n v="125"/>
    <n v="72.7"/>
    <n v="16.600000000000001"/>
    <n v="49.8"/>
    <n v="0"/>
    <n v="90.6"/>
  </r>
  <r>
    <x v="0"/>
    <s v="Crop production"/>
    <x v="0"/>
    <x v="8"/>
    <n v="42.9"/>
    <n v="30.9"/>
    <n v="38"/>
    <n v="65.900000000000006"/>
    <n v="67.7"/>
    <n v="65.8"/>
    <n v="126.9"/>
    <n v="147.9"/>
    <n v="138.80000000000001"/>
    <n v="74.900000000000006"/>
    <n v="17.100000000000001"/>
    <n v="48.7"/>
    <n v="0"/>
    <n v="96.1"/>
  </r>
  <r>
    <x v="0"/>
    <s v="Crop production"/>
    <x v="0"/>
    <x v="9"/>
    <n v="27.9"/>
    <n v="32.200000000000003"/>
    <n v="41.7"/>
    <n v="87.6"/>
    <n v="71.900000000000006"/>
    <n v="74.400000000000006"/>
    <n v="107.5"/>
    <n v="94.2"/>
    <n v="91.3"/>
    <n v="72.7"/>
    <n v="14.6"/>
    <n v="52"/>
    <n v="0"/>
    <n v="83.5"/>
  </r>
  <r>
    <x v="0"/>
    <s v="Crop production"/>
    <x v="0"/>
    <x v="10"/>
    <n v="35.1"/>
    <n v="27.1"/>
    <n v="44.8"/>
    <n v="113.3"/>
    <n v="78.599999999999994"/>
    <n v="79.099999999999994"/>
    <n v="135.30000000000001"/>
    <n v="131.4"/>
    <n v="134.9"/>
    <n v="89.6"/>
    <n v="8"/>
    <n v="45.6"/>
    <n v="0"/>
    <n v="102.8"/>
  </r>
  <r>
    <x v="0"/>
    <s v="Food manufacturing"/>
    <x v="1"/>
    <x v="0"/>
    <n v="45"/>
    <n v="32.700000000000003"/>
    <n v="33.200000000000003"/>
    <n v="25.7"/>
    <n v="48.1"/>
    <n v="56.4"/>
    <n v="59.2"/>
    <n v="80"/>
    <n v="53.7"/>
    <n v="41.6"/>
    <n v="27.4"/>
    <n v="0"/>
    <n v="43.1"/>
    <n v="50.5"/>
  </r>
  <r>
    <x v="0"/>
    <s v="Food manufacturing"/>
    <x v="1"/>
    <x v="1"/>
    <n v="47.2"/>
    <n v="38.200000000000003"/>
    <n v="32.299999999999997"/>
    <n v="27.4"/>
    <n v="47.8"/>
    <n v="60.2"/>
    <n v="60.1"/>
    <n v="91.2"/>
    <n v="62.5"/>
    <n v="44.1"/>
    <n v="25.3"/>
    <n v="0"/>
    <n v="42.9"/>
    <n v="53.1"/>
  </r>
  <r>
    <x v="0"/>
    <s v="Food manufacturing"/>
    <x v="1"/>
    <x v="2"/>
    <n v="60.8"/>
    <n v="40.299999999999997"/>
    <n v="40.200000000000003"/>
    <n v="27.7"/>
    <n v="54.6"/>
    <n v="66.2"/>
    <n v="62.8"/>
    <n v="107.4"/>
    <n v="66.599999999999994"/>
    <n v="44.4"/>
    <n v="21.1"/>
    <n v="0"/>
    <n v="33"/>
    <n v="58.2"/>
  </r>
  <r>
    <x v="0"/>
    <s v="Food manufacturing"/>
    <x v="1"/>
    <x v="3"/>
    <n v="55.7"/>
    <n v="42.1"/>
    <n v="35.6"/>
    <n v="29.5"/>
    <n v="57"/>
    <n v="69.8"/>
    <n v="53.4"/>
    <n v="128.80000000000001"/>
    <n v="72.8"/>
    <n v="43.2"/>
    <n v="15.8"/>
    <n v="26.1"/>
    <n v="34.700000000000003"/>
    <n v="59.9"/>
  </r>
  <r>
    <x v="0"/>
    <s v="Food manufacturing"/>
    <x v="1"/>
    <x v="4"/>
    <n v="56.3"/>
    <n v="53.9"/>
    <n v="32.299999999999997"/>
    <n v="33.799999999999997"/>
    <n v="57.2"/>
    <n v="65.599999999999994"/>
    <n v="53.5"/>
    <n v="115.8"/>
    <n v="72.5"/>
    <n v="41.4"/>
    <n v="21.2"/>
    <n v="27.9"/>
    <n v="42"/>
    <n v="58.5"/>
  </r>
  <r>
    <x v="0"/>
    <s v="Food manufacturing"/>
    <x v="1"/>
    <x v="5"/>
    <n v="58.2"/>
    <n v="56.8"/>
    <n v="31.4"/>
    <n v="36.700000000000003"/>
    <n v="55.6"/>
    <n v="67.7"/>
    <n v="55.6"/>
    <n v="122"/>
    <n v="67.900000000000006"/>
    <n v="42.5"/>
    <n v="16.5"/>
    <n v="18.8"/>
    <n v="69.900000000000006"/>
    <n v="59.2"/>
  </r>
  <r>
    <x v="0"/>
    <s v="Food manufacturing"/>
    <x v="1"/>
    <x v="6"/>
    <n v="52.5"/>
    <n v="48.1"/>
    <n v="29.9"/>
    <n v="33.6"/>
    <n v="53.1"/>
    <n v="67"/>
    <n v="47.9"/>
    <n v="119.6"/>
    <n v="65.5"/>
    <n v="43"/>
    <n v="13.3"/>
    <n v="26.8"/>
    <n v="86.5"/>
    <n v="57.3"/>
  </r>
  <r>
    <x v="0"/>
    <s v="Food manufacturing"/>
    <x v="1"/>
    <x v="7"/>
    <n v="51.7"/>
    <n v="47.9"/>
    <n v="30.5"/>
    <n v="32.4"/>
    <n v="52.8"/>
    <n v="68.099999999999994"/>
    <n v="47.4"/>
    <n v="105.6"/>
    <n v="62.3"/>
    <n v="42.5"/>
    <n v="21.2"/>
    <n v="19.5"/>
    <n v="79.900000000000006"/>
    <n v="56.9"/>
  </r>
  <r>
    <x v="0"/>
    <s v="Food manufacturing"/>
    <x v="1"/>
    <x v="8"/>
    <n v="65.5"/>
    <n v="56.1"/>
    <n v="34"/>
    <n v="38.1"/>
    <n v="52.6"/>
    <n v="66.400000000000006"/>
    <n v="54.8"/>
    <n v="114.2"/>
    <n v="62.7"/>
    <n v="45.5"/>
    <n v="16.5"/>
    <n v="20.3"/>
    <n v="113.5"/>
    <n v="58.3"/>
  </r>
  <r>
    <x v="0"/>
    <s v="Food manufacturing"/>
    <x v="1"/>
    <x v="9"/>
    <n v="57.4"/>
    <n v="46.8"/>
    <n v="30.9"/>
    <n v="41.1"/>
    <n v="53"/>
    <n v="66.7"/>
    <n v="54.5"/>
    <n v="101.9"/>
    <n v="60.7"/>
    <n v="42.6"/>
    <n v="21.4"/>
    <n v="34.5"/>
    <n v="239.9"/>
    <n v="57.5"/>
  </r>
  <r>
    <x v="0"/>
    <s v="Food manufacturing"/>
    <x v="1"/>
    <x v="10"/>
    <n v="55.4"/>
    <n v="43.6"/>
    <n v="30.5"/>
    <n v="42.4"/>
    <n v="54.3"/>
    <n v="67"/>
    <n v="56.5"/>
    <n v="100.9"/>
    <n v="63.6"/>
    <n v="44.5"/>
    <n v="22"/>
    <n v="32.5"/>
    <n v="213.4"/>
    <n v="58.8"/>
  </r>
  <r>
    <x v="0"/>
    <s v="Support activities for crop and animal production"/>
    <x v="0"/>
    <x v="0"/>
    <n v="51.5"/>
    <n v="35.9"/>
    <n v="43.9"/>
    <n v="30.5"/>
    <n v="40.299999999999997"/>
    <n v="33.5"/>
    <n v="25.1"/>
    <n v="32.200000000000003"/>
    <n v="34"/>
    <n v="26"/>
    <n v="0"/>
    <n v="0"/>
    <n v="0"/>
    <n v="32.700000000000003"/>
  </r>
  <r>
    <x v="0"/>
    <s v="Support activities for crop and animal production"/>
    <x v="0"/>
    <x v="1"/>
    <n v="54.8"/>
    <n v="41.4"/>
    <n v="48.4"/>
    <n v="29.2"/>
    <n v="38.299999999999997"/>
    <n v="32.299999999999997"/>
    <n v="32.700000000000003"/>
    <n v="35.299999999999997"/>
    <n v="36.6"/>
    <n v="22.8"/>
    <n v="0"/>
    <n v="0"/>
    <n v="0"/>
    <n v="32.9"/>
  </r>
  <r>
    <x v="0"/>
    <s v="Support activities for crop and animal production"/>
    <x v="0"/>
    <x v="2"/>
    <n v="58.5"/>
    <n v="47.7"/>
    <n v="46.7"/>
    <n v="30.3"/>
    <n v="37.700000000000003"/>
    <n v="27.4"/>
    <n v="35"/>
    <n v="37.1"/>
    <n v="37.700000000000003"/>
    <n v="23.7"/>
    <n v="0"/>
    <n v="0"/>
    <n v="0"/>
    <n v="32.1"/>
  </r>
  <r>
    <x v="0"/>
    <s v="Support activities for crop and animal production"/>
    <x v="0"/>
    <x v="3"/>
    <n v="60"/>
    <n v="41.8"/>
    <n v="54.4"/>
    <n v="34.299999999999997"/>
    <n v="37"/>
    <n v="28.7"/>
    <n v="35.9"/>
    <n v="37.4"/>
    <n v="34.5"/>
    <n v="22.6"/>
    <n v="0"/>
    <n v="0"/>
    <n v="0"/>
    <n v="31.8"/>
  </r>
  <r>
    <x v="0"/>
    <s v="Support activities for crop and animal production"/>
    <x v="0"/>
    <x v="4"/>
    <n v="65.8"/>
    <n v="39.6"/>
    <n v="52.9"/>
    <n v="29.8"/>
    <n v="31.7"/>
    <n v="24.7"/>
    <n v="34"/>
    <n v="33.799999999999997"/>
    <n v="32.700000000000003"/>
    <n v="21.7"/>
    <n v="0"/>
    <n v="0"/>
    <n v="0"/>
    <n v="28.7"/>
  </r>
  <r>
    <x v="0"/>
    <s v="Support activities for crop and animal production"/>
    <x v="0"/>
    <x v="5"/>
    <n v="82.3"/>
    <n v="44.5"/>
    <n v="65.3"/>
    <n v="38.200000000000003"/>
    <n v="37.299999999999997"/>
    <n v="26.3"/>
    <n v="35.5"/>
    <n v="34.6"/>
    <n v="32.9"/>
    <n v="23.3"/>
    <n v="0"/>
    <n v="0"/>
    <n v="0"/>
    <n v="30.9"/>
  </r>
  <r>
    <x v="0"/>
    <s v="Support activities for crop and animal production"/>
    <x v="0"/>
    <x v="6"/>
    <n v="79.099999999999994"/>
    <n v="40.700000000000003"/>
    <n v="68.400000000000006"/>
    <n v="40.299999999999997"/>
    <n v="38.200000000000003"/>
    <n v="25.9"/>
    <n v="33.700000000000003"/>
    <n v="32.700000000000003"/>
    <n v="35.700000000000003"/>
    <n v="22.3"/>
    <n v="0"/>
    <n v="0"/>
    <n v="0"/>
    <n v="30.9"/>
  </r>
  <r>
    <x v="0"/>
    <s v="Support activities for crop and animal production"/>
    <x v="0"/>
    <x v="7"/>
    <n v="84.9"/>
    <n v="38.6"/>
    <n v="86.8"/>
    <n v="38.5"/>
    <n v="42.9"/>
    <n v="26.9"/>
    <n v="35.6"/>
    <n v="37.5"/>
    <n v="37.1"/>
    <n v="27.1"/>
    <n v="0"/>
    <n v="0"/>
    <n v="0"/>
    <n v="33.700000000000003"/>
  </r>
  <r>
    <x v="0"/>
    <s v="Support activities for crop and animal production"/>
    <x v="0"/>
    <x v="8"/>
    <n v="76.099999999999994"/>
    <n v="34.799999999999997"/>
    <n v="101.2"/>
    <n v="32.700000000000003"/>
    <n v="49.4"/>
    <n v="33.5"/>
    <n v="38.5"/>
    <n v="39.5"/>
    <n v="41.1"/>
    <n v="32.299999999999997"/>
    <n v="0"/>
    <n v="0"/>
    <n v="0"/>
    <n v="39"/>
  </r>
  <r>
    <x v="0"/>
    <s v="Support activities for crop and animal production"/>
    <x v="0"/>
    <x v="9"/>
    <n v="99.8"/>
    <n v="25.9"/>
    <n v="131.5"/>
    <n v="45.1"/>
    <n v="49.1"/>
    <n v="30.2"/>
    <n v="43.4"/>
    <n v="58.2"/>
    <n v="36.6"/>
    <n v="33.6"/>
    <n v="0"/>
    <n v="0"/>
    <n v="0"/>
    <n v="38.9"/>
  </r>
  <r>
    <x v="0"/>
    <s v="Support activities for crop and animal production"/>
    <x v="0"/>
    <x v="10"/>
    <n v="80.900000000000006"/>
    <n v="24.6"/>
    <n v="113"/>
    <n v="44.5"/>
    <n v="53"/>
    <n v="27.4"/>
    <n v="60.8"/>
    <n v="77"/>
    <n v="42.7"/>
    <n v="42.6"/>
    <n v="0"/>
    <n v="0"/>
    <n v="0"/>
    <n v="42.7"/>
  </r>
  <r>
    <x v="0"/>
    <s v="Total"/>
    <x v="2"/>
    <x v="0"/>
    <n v="55"/>
    <n v="33.68"/>
    <n v="31.1"/>
    <n v="39.94"/>
    <n v="57.76"/>
    <n v="45.74"/>
    <n v="46.54"/>
    <n v="52.66"/>
    <n v="56"/>
    <n v="35.42"/>
    <n v="31.12"/>
    <n v="27.84"/>
    <n v="8.6199999999999992"/>
    <n v="49.38"/>
  </r>
  <r>
    <x v="0"/>
    <s v="Total"/>
    <x v="2"/>
    <x v="1"/>
    <n v="61.26"/>
    <n v="35"/>
    <n v="31.92"/>
    <n v="35"/>
    <n v="55.78"/>
    <n v="47.84"/>
    <n v="52.68"/>
    <n v="62.64"/>
    <n v="58.02"/>
    <n v="33.380000000000003"/>
    <n v="29.02"/>
    <n v="21.6"/>
    <n v="8.58"/>
    <n v="51.4"/>
  </r>
  <r>
    <x v="0"/>
    <s v="Total"/>
    <x v="2"/>
    <x v="2"/>
    <n v="60.4"/>
    <n v="36.200000000000003"/>
    <n v="36.44"/>
    <n v="43.56"/>
    <n v="58.48"/>
    <n v="49.16"/>
    <n v="48.72"/>
    <n v="67.78"/>
    <n v="62.92"/>
    <n v="45.84"/>
    <n v="26.1"/>
    <n v="21.96"/>
    <n v="6.6"/>
    <n v="54.42"/>
  </r>
  <r>
    <x v="0"/>
    <s v="Total"/>
    <x v="2"/>
    <x v="3"/>
    <n v="63.16"/>
    <n v="34.159999999999997"/>
    <n v="38"/>
    <n v="49.22"/>
    <n v="61.28"/>
    <n v="52.58"/>
    <n v="52.94"/>
    <n v="71.540000000000006"/>
    <n v="65.739999999999995"/>
    <n v="45.9"/>
    <n v="23.62"/>
    <n v="22.98"/>
    <n v="7.44"/>
    <n v="57.2"/>
  </r>
  <r>
    <x v="0"/>
    <s v="Total"/>
    <x v="2"/>
    <x v="4"/>
    <n v="63.74"/>
    <n v="36.54"/>
    <n v="37"/>
    <n v="49.02"/>
    <n v="61.44"/>
    <n v="50.3"/>
    <n v="51.16"/>
    <n v="69.22"/>
    <n v="69.36"/>
    <n v="44.6"/>
    <n v="28.18"/>
    <n v="21.58"/>
    <n v="8.4"/>
    <n v="56.92"/>
  </r>
  <r>
    <x v="0"/>
    <s v="Total"/>
    <x v="2"/>
    <x v="5"/>
    <n v="69.16"/>
    <n v="39.74"/>
    <n v="41.26"/>
    <n v="48.46"/>
    <n v="63.02"/>
    <n v="50.78"/>
    <n v="57.16"/>
    <n v="70.760000000000005"/>
    <n v="68.08"/>
    <n v="43.68"/>
    <n v="26.68"/>
    <n v="20.52"/>
    <n v="13.98"/>
    <n v="57.44"/>
  </r>
  <r>
    <x v="0"/>
    <s v="Total"/>
    <x v="2"/>
    <x v="6"/>
    <n v="65.099999999999994"/>
    <n v="37.36"/>
    <n v="40.94"/>
    <n v="48.78"/>
    <n v="60.84"/>
    <n v="49.86"/>
    <n v="55.98"/>
    <n v="70.459999999999994"/>
    <n v="65.540000000000006"/>
    <n v="44.62"/>
    <n v="27.58"/>
    <n v="26.92"/>
    <n v="27.96"/>
    <n v="56.38"/>
  </r>
  <r>
    <x v="0"/>
    <s v="Total"/>
    <x v="2"/>
    <x v="7"/>
    <n v="60.64"/>
    <n v="37.14"/>
    <n v="43.38"/>
    <n v="51.66"/>
    <n v="60.84"/>
    <n v="48.42"/>
    <n v="54.04"/>
    <n v="64.760000000000005"/>
    <n v="63.52"/>
    <n v="45.82"/>
    <n v="21.58"/>
    <n v="30.36"/>
    <n v="23.3"/>
    <n v="55.4"/>
  </r>
  <r>
    <x v="0"/>
    <s v="Total"/>
    <x v="2"/>
    <x v="8"/>
    <n v="61.5"/>
    <n v="39.96"/>
    <n v="48.26"/>
    <n v="52.32"/>
    <n v="62.22"/>
    <n v="51.58"/>
    <n v="57.3"/>
    <n v="71.38"/>
    <n v="66.78"/>
    <n v="49.8"/>
    <n v="25.04"/>
    <n v="27.56"/>
    <n v="34.94"/>
    <n v="58.66"/>
  </r>
  <r>
    <x v="0"/>
    <s v="Total"/>
    <x v="2"/>
    <x v="9"/>
    <n v="61.52"/>
    <n v="39.24"/>
    <n v="53.8"/>
    <n v="64.98"/>
    <n v="63.98"/>
    <n v="51.04"/>
    <n v="56.5"/>
    <n v="62.9"/>
    <n v="53.5"/>
    <n v="50.36"/>
    <n v="33.020000000000003"/>
    <n v="32.32"/>
    <n v="61.24"/>
    <n v="55.28"/>
  </r>
  <r>
    <x v="0"/>
    <s v="Total"/>
    <x v="2"/>
    <x v="10"/>
    <n v="61.9"/>
    <n v="37.76"/>
    <n v="50.32"/>
    <n v="68.12"/>
    <n v="64.3"/>
    <n v="51"/>
    <n v="65.3"/>
    <n v="74.760000000000005"/>
    <n v="64.98"/>
    <n v="54.4"/>
    <n v="25.34"/>
    <n v="32.06"/>
    <n v="56.68"/>
    <n v="59.36"/>
  </r>
  <r>
    <x v="1"/>
    <s v="Animal production and aquaculture"/>
    <x v="0"/>
    <x v="0"/>
    <n v="835"/>
    <n v="1330"/>
    <n v="3355"/>
    <n v="2755"/>
    <n v="26540"/>
    <n v="45850"/>
    <n v="12295"/>
    <n v="13600"/>
    <n v="26815"/>
    <n v="16130"/>
    <n v="30"/>
    <n v="20"/>
    <n v="0"/>
    <n v="149555"/>
  </r>
  <r>
    <x v="1"/>
    <s v="Animal production and aquaculture"/>
    <x v="0"/>
    <x v="1"/>
    <n v="985"/>
    <n v="1605"/>
    <n v="3505"/>
    <n v="2795"/>
    <n v="27285"/>
    <n v="48440"/>
    <n v="12875"/>
    <n v="15130"/>
    <n v="28025"/>
    <n v="16775"/>
    <n v="25"/>
    <n v="25"/>
    <n v="0"/>
    <n v="157470"/>
  </r>
  <r>
    <x v="1"/>
    <s v="Animal production and aquaculture"/>
    <x v="0"/>
    <x v="2"/>
    <n v="860"/>
    <n v="1465"/>
    <n v="3435"/>
    <n v="2235"/>
    <n v="26245"/>
    <n v="44255"/>
    <n v="12570"/>
    <n v="14465"/>
    <n v="31720"/>
    <n v="15565"/>
    <n v="20"/>
    <n v="25"/>
    <n v="0"/>
    <n v="152860"/>
  </r>
  <r>
    <x v="1"/>
    <s v="Animal production and aquaculture"/>
    <x v="0"/>
    <x v="3"/>
    <n v="970"/>
    <n v="1360"/>
    <n v="3405"/>
    <n v="2380"/>
    <n v="24695"/>
    <n v="40680"/>
    <n v="12165"/>
    <n v="14755"/>
    <n v="30465"/>
    <n v="17080"/>
    <n v="25"/>
    <n v="30"/>
    <n v="0"/>
    <n v="148010"/>
  </r>
  <r>
    <x v="1"/>
    <s v="Animal production and aquaculture"/>
    <x v="0"/>
    <x v="4"/>
    <n v="985"/>
    <n v="1345"/>
    <n v="3720"/>
    <n v="2495"/>
    <n v="24585"/>
    <n v="40100"/>
    <n v="12570"/>
    <n v="14970"/>
    <n v="30025"/>
    <n v="17610"/>
    <n v="25"/>
    <n v="25"/>
    <n v="0"/>
    <n v="148455"/>
  </r>
  <r>
    <x v="1"/>
    <s v="Animal production and aquaculture"/>
    <x v="0"/>
    <x v="5"/>
    <n v="930"/>
    <n v="1515"/>
    <n v="3340"/>
    <n v="2335"/>
    <n v="25110"/>
    <n v="40375"/>
    <n v="11845"/>
    <n v="14800"/>
    <n v="30130"/>
    <n v="17170"/>
    <n v="25"/>
    <n v="25"/>
    <n v="0"/>
    <n v="147600"/>
  </r>
  <r>
    <x v="1"/>
    <s v="Animal production and aquaculture"/>
    <x v="0"/>
    <x v="6"/>
    <n v="915"/>
    <n v="1545"/>
    <n v="3235"/>
    <n v="2280"/>
    <n v="23945"/>
    <n v="38590"/>
    <n v="11315"/>
    <n v="14285"/>
    <n v="30085"/>
    <n v="16250"/>
    <n v="30"/>
    <n v="25"/>
    <n v="0"/>
    <n v="142500"/>
  </r>
  <r>
    <x v="1"/>
    <s v="Animal production and aquaculture"/>
    <x v="0"/>
    <x v="7"/>
    <n v="965"/>
    <n v="1600"/>
    <n v="3030"/>
    <n v="2360"/>
    <n v="23945"/>
    <n v="39040"/>
    <n v="10730"/>
    <n v="14240"/>
    <n v="26990"/>
    <n v="16080"/>
    <n v="30"/>
    <n v="25"/>
    <n v="0"/>
    <n v="139035"/>
  </r>
  <r>
    <x v="1"/>
    <s v="Animal production and aquaculture"/>
    <x v="0"/>
    <x v="8"/>
    <n v="825"/>
    <n v="1355"/>
    <n v="2835"/>
    <n v="2115"/>
    <n v="22965"/>
    <n v="33835"/>
    <n v="10280"/>
    <n v="12515"/>
    <n v="24970"/>
    <n v="14985"/>
    <n v="30"/>
    <n v="30"/>
    <n v="0"/>
    <n v="126740"/>
  </r>
  <r>
    <x v="1"/>
    <s v="Animal production and aquaculture"/>
    <x v="0"/>
    <x v="9"/>
    <n v="980"/>
    <n v="1720"/>
    <n v="2810"/>
    <n v="2025"/>
    <n v="22530"/>
    <n v="33985"/>
    <n v="9355"/>
    <n v="11065"/>
    <n v="26135"/>
    <n v="14020"/>
    <n v="30"/>
    <n v="30"/>
    <n v="0"/>
    <n v="124685"/>
  </r>
  <r>
    <x v="1"/>
    <s v="Animal production and aquaculture"/>
    <x v="0"/>
    <x v="10"/>
    <n v="730"/>
    <n v="1655"/>
    <n v="2630"/>
    <n v="1890"/>
    <n v="21625"/>
    <n v="32465"/>
    <n v="9420"/>
    <n v="10790"/>
    <n v="26780"/>
    <n v="12960"/>
    <n v="65"/>
    <n v="25"/>
    <n v="0"/>
    <n v="121035"/>
  </r>
  <r>
    <x v="1"/>
    <s v="Beverage and tobacco product manufacturing"/>
    <x v="1"/>
    <x v="0"/>
    <n v="545"/>
    <n v="70"/>
    <n v="845"/>
    <n v="780"/>
    <n v="9050"/>
    <n v="17365"/>
    <n v="1160"/>
    <n v="215"/>
    <n v="2565"/>
    <n v="5360"/>
    <n v="20"/>
    <n v="0"/>
    <n v="0"/>
    <n v="37975"/>
  </r>
  <r>
    <x v="1"/>
    <s v="Beverage and tobacco product manufacturing"/>
    <x v="1"/>
    <x v="1"/>
    <n v="440"/>
    <n v="35"/>
    <n v="905"/>
    <n v="1240"/>
    <n v="8875"/>
    <n v="15740"/>
    <n v="1165"/>
    <n v="215"/>
    <n v="2825"/>
    <n v="6305"/>
    <n v="25"/>
    <n v="0"/>
    <n v="0"/>
    <n v="37770"/>
  </r>
  <r>
    <x v="1"/>
    <s v="Beverage and tobacco product manufacturing"/>
    <x v="1"/>
    <x v="2"/>
    <n v="525"/>
    <n v="55"/>
    <n v="600"/>
    <n v="895"/>
    <n v="10780"/>
    <n v="15965"/>
    <n v="1265"/>
    <n v="175"/>
    <n v="2965"/>
    <n v="6455"/>
    <n v="30"/>
    <n v="0"/>
    <n v="0"/>
    <n v="39710"/>
  </r>
  <r>
    <x v="1"/>
    <s v="Beverage and tobacco product manufacturing"/>
    <x v="1"/>
    <x v="3"/>
    <n v="525"/>
    <n v="65"/>
    <n v="710"/>
    <n v="680"/>
    <n v="10925"/>
    <n v="14990"/>
    <n v="845"/>
    <n v="280"/>
    <n v="3070"/>
    <n v="6485"/>
    <n v="30"/>
    <n v="0"/>
    <n v="5"/>
    <n v="38610"/>
  </r>
  <r>
    <x v="1"/>
    <s v="Beverage and tobacco product manufacturing"/>
    <x v="1"/>
    <x v="4"/>
    <n v="550"/>
    <n v="80"/>
    <n v="835"/>
    <n v="710"/>
    <n v="10155"/>
    <n v="16680"/>
    <n v="755"/>
    <n v="340"/>
    <n v="3420"/>
    <n v="7675"/>
    <n v="25"/>
    <n v="0"/>
    <n v="0"/>
    <n v="41225"/>
  </r>
  <r>
    <x v="1"/>
    <s v="Beverage and tobacco product manufacturing"/>
    <x v="1"/>
    <x v="5"/>
    <n v="495"/>
    <n v="60"/>
    <n v="825"/>
    <n v="805"/>
    <n v="10385"/>
    <n v="17240"/>
    <n v="975"/>
    <n v="380"/>
    <n v="3450"/>
    <n v="8525"/>
    <n v="25"/>
    <n v="0"/>
    <n v="0"/>
    <n v="43165"/>
  </r>
  <r>
    <x v="1"/>
    <s v="Beverage and tobacco product manufacturing"/>
    <x v="1"/>
    <x v="6"/>
    <n v="515"/>
    <n v="80"/>
    <n v="920"/>
    <n v="755"/>
    <n v="10885"/>
    <n v="18395"/>
    <n v="855"/>
    <n v="495"/>
    <n v="3880"/>
    <n v="9255"/>
    <n v="25"/>
    <n v="0"/>
    <n v="5"/>
    <n v="46065"/>
  </r>
  <r>
    <x v="1"/>
    <s v="Beverage and tobacco product manufacturing"/>
    <x v="1"/>
    <x v="7"/>
    <n v="550"/>
    <n v="125"/>
    <n v="1135"/>
    <n v="825"/>
    <n v="10885"/>
    <n v="20735"/>
    <n v="970"/>
    <n v="565"/>
    <n v="4040"/>
    <n v="9620"/>
    <n v="40"/>
    <n v="0"/>
    <n v="10"/>
    <n v="49500"/>
  </r>
  <r>
    <x v="1"/>
    <s v="Beverage and tobacco product manufacturing"/>
    <x v="1"/>
    <x v="8"/>
    <n v="605"/>
    <n v="125"/>
    <n v="1280"/>
    <n v="925"/>
    <n v="10370"/>
    <n v="21345"/>
    <n v="1100"/>
    <n v="685"/>
    <n v="4065"/>
    <n v="9345"/>
    <n v="30"/>
    <n v="0"/>
    <n v="5"/>
    <n v="49880"/>
  </r>
  <r>
    <x v="1"/>
    <s v="Beverage and tobacco product manufacturing"/>
    <x v="1"/>
    <x v="9"/>
    <n v="585"/>
    <n v="130"/>
    <n v="1460"/>
    <n v="845"/>
    <n v="10865"/>
    <n v="26575"/>
    <n v="1145"/>
    <n v="765"/>
    <n v="4515"/>
    <n v="10910"/>
    <n v="25"/>
    <n v="0"/>
    <n v="5"/>
    <n v="57825"/>
  </r>
  <r>
    <x v="1"/>
    <s v="Beverage and tobacco product manufacturing"/>
    <x v="1"/>
    <x v="10"/>
    <n v="615"/>
    <n v="140"/>
    <n v="1445"/>
    <n v="855"/>
    <n v="11445"/>
    <n v="28215"/>
    <n v="1325"/>
    <n v="770"/>
    <n v="5095"/>
    <n v="10920"/>
    <n v="30"/>
    <n v="0"/>
    <n v="5"/>
    <n v="60860"/>
  </r>
  <r>
    <x v="1"/>
    <s v="Crop production"/>
    <x v="0"/>
    <x v="0"/>
    <n v="420"/>
    <n v="1940"/>
    <n v="3605"/>
    <n v="3160"/>
    <n v="24635"/>
    <n v="47895"/>
    <n v="10670"/>
    <n v="23970"/>
    <n v="20895"/>
    <n v="18580"/>
    <n v="65"/>
    <n v="20"/>
    <n v="0"/>
    <n v="155855"/>
  </r>
  <r>
    <x v="1"/>
    <s v="Crop production"/>
    <x v="0"/>
    <x v="1"/>
    <n v="395"/>
    <n v="2135"/>
    <n v="3705"/>
    <n v="3145"/>
    <n v="26075"/>
    <n v="52825"/>
    <n v="10875"/>
    <n v="25500"/>
    <n v="24215"/>
    <n v="19155"/>
    <n v="65"/>
    <n v="20"/>
    <n v="0"/>
    <n v="168110"/>
  </r>
  <r>
    <x v="1"/>
    <s v="Crop production"/>
    <x v="0"/>
    <x v="2"/>
    <n v="335"/>
    <n v="2075"/>
    <n v="3480"/>
    <n v="3025"/>
    <n v="23625"/>
    <n v="48010"/>
    <n v="10180"/>
    <n v="22640"/>
    <n v="17605"/>
    <n v="17685"/>
    <n v="80"/>
    <n v="20"/>
    <n v="0"/>
    <n v="148760"/>
  </r>
  <r>
    <x v="1"/>
    <s v="Crop production"/>
    <x v="0"/>
    <x v="3"/>
    <n v="300"/>
    <n v="2225"/>
    <n v="3345"/>
    <n v="2915"/>
    <n v="26530"/>
    <n v="48675"/>
    <n v="10125"/>
    <n v="21600"/>
    <n v="16690"/>
    <n v="17855"/>
    <n v="75"/>
    <n v="20"/>
    <n v="0"/>
    <n v="150355"/>
  </r>
  <r>
    <x v="1"/>
    <s v="Crop production"/>
    <x v="0"/>
    <x v="4"/>
    <n v="290"/>
    <n v="2390"/>
    <n v="3100"/>
    <n v="2820"/>
    <n v="27520"/>
    <n v="51105"/>
    <n v="10000"/>
    <n v="21010"/>
    <n v="17675"/>
    <n v="18440"/>
    <n v="80"/>
    <n v="25"/>
    <n v="0"/>
    <n v="154455"/>
  </r>
  <r>
    <x v="1"/>
    <s v="Crop production"/>
    <x v="0"/>
    <x v="5"/>
    <n v="285"/>
    <n v="2525"/>
    <n v="2920"/>
    <n v="2705"/>
    <n v="27440"/>
    <n v="52830"/>
    <n v="10035"/>
    <n v="20135"/>
    <n v="17160"/>
    <n v="18295"/>
    <n v="85"/>
    <n v="20"/>
    <n v="0"/>
    <n v="154435"/>
  </r>
  <r>
    <x v="1"/>
    <s v="Crop production"/>
    <x v="0"/>
    <x v="6"/>
    <n v="260"/>
    <n v="2480"/>
    <n v="2910"/>
    <n v="2560"/>
    <n v="26240"/>
    <n v="52975"/>
    <n v="9810"/>
    <n v="19290"/>
    <n v="16790"/>
    <n v="18790"/>
    <n v="75"/>
    <n v="20"/>
    <n v="0"/>
    <n v="152200"/>
  </r>
  <r>
    <x v="1"/>
    <s v="Crop production"/>
    <x v="0"/>
    <x v="7"/>
    <n v="285"/>
    <n v="2740"/>
    <n v="3135"/>
    <n v="3520"/>
    <n v="27890"/>
    <n v="56110"/>
    <n v="9590"/>
    <n v="20620"/>
    <n v="20230"/>
    <n v="20005"/>
    <n v="75"/>
    <n v="20"/>
    <n v="0"/>
    <n v="164220"/>
  </r>
  <r>
    <x v="1"/>
    <s v="Crop production"/>
    <x v="0"/>
    <x v="8"/>
    <n v="235"/>
    <n v="2390"/>
    <n v="3365"/>
    <n v="3125"/>
    <n v="26930"/>
    <n v="52980"/>
    <n v="10235"/>
    <n v="19630"/>
    <n v="21400"/>
    <n v="18005"/>
    <n v="85"/>
    <n v="20"/>
    <n v="0"/>
    <n v="158400"/>
  </r>
  <r>
    <x v="1"/>
    <s v="Crop production"/>
    <x v="0"/>
    <x v="9"/>
    <n v="330"/>
    <n v="2920"/>
    <n v="3290"/>
    <n v="2860"/>
    <n v="28660"/>
    <n v="54680"/>
    <n v="9885"/>
    <n v="19685"/>
    <n v="21580"/>
    <n v="18680"/>
    <n v="70"/>
    <n v="20"/>
    <n v="0"/>
    <n v="162660"/>
  </r>
  <r>
    <x v="1"/>
    <s v="Crop production"/>
    <x v="0"/>
    <x v="10"/>
    <n v="285"/>
    <n v="3455"/>
    <n v="3075"/>
    <n v="2885"/>
    <n v="28965"/>
    <n v="52810"/>
    <n v="10135"/>
    <n v="20315"/>
    <n v="19385"/>
    <n v="16280"/>
    <n v="150"/>
    <n v="20"/>
    <n v="0"/>
    <n v="157760"/>
  </r>
  <r>
    <x v="1"/>
    <s v="Food manufacturing"/>
    <x v="1"/>
    <x v="0"/>
    <n v="4485"/>
    <n v="2345"/>
    <n v="8130"/>
    <n v="11010"/>
    <n v="57760"/>
    <n v="88785"/>
    <n v="12610"/>
    <n v="5875"/>
    <n v="21360"/>
    <n v="25710"/>
    <n v="30"/>
    <n v="0"/>
    <n v="60"/>
    <n v="238160"/>
  </r>
  <r>
    <x v="1"/>
    <s v="Food manufacturing"/>
    <x v="1"/>
    <x v="1"/>
    <n v="3820"/>
    <n v="2400"/>
    <n v="7665"/>
    <n v="10730"/>
    <n v="59255"/>
    <n v="84985"/>
    <n v="12035"/>
    <n v="4875"/>
    <n v="17685"/>
    <n v="23895"/>
    <n v="35"/>
    <n v="0"/>
    <n v="60"/>
    <n v="227440"/>
  </r>
  <r>
    <x v="1"/>
    <s v="Food manufacturing"/>
    <x v="1"/>
    <x v="2"/>
    <n v="2985"/>
    <n v="2650"/>
    <n v="6735"/>
    <n v="11530"/>
    <n v="56920"/>
    <n v="80790"/>
    <n v="11390"/>
    <n v="4095"/>
    <n v="17490"/>
    <n v="24635"/>
    <n v="55"/>
    <n v="0"/>
    <n v="75"/>
    <n v="219350"/>
  </r>
  <r>
    <x v="1"/>
    <s v="Food manufacturing"/>
    <x v="1"/>
    <x v="3"/>
    <n v="3265"/>
    <n v="2460"/>
    <n v="6920"/>
    <n v="11475"/>
    <n v="57230"/>
    <n v="76980"/>
    <n v="11195"/>
    <n v="3790"/>
    <n v="17645"/>
    <n v="25405"/>
    <n v="40"/>
    <n v="10"/>
    <n v="75"/>
    <n v="216490"/>
  </r>
  <r>
    <x v="1"/>
    <s v="Food manufacturing"/>
    <x v="1"/>
    <x v="4"/>
    <n v="3390"/>
    <n v="2135"/>
    <n v="7560"/>
    <n v="10420"/>
    <n v="58435"/>
    <n v="79445"/>
    <n v="11525"/>
    <n v="3990"/>
    <n v="18690"/>
    <n v="27615"/>
    <n v="35"/>
    <n v="5"/>
    <n v="70"/>
    <n v="223315"/>
  </r>
  <r>
    <x v="1"/>
    <s v="Food manufacturing"/>
    <x v="1"/>
    <x v="5"/>
    <n v="3085"/>
    <n v="2120"/>
    <n v="7870"/>
    <n v="10375"/>
    <n v="62975"/>
    <n v="83495"/>
    <n v="11955"/>
    <n v="4225"/>
    <n v="21775"/>
    <n v="29330"/>
    <n v="45"/>
    <n v="15"/>
    <n v="40"/>
    <n v="237305"/>
  </r>
  <r>
    <x v="1"/>
    <s v="Food manufacturing"/>
    <x v="1"/>
    <x v="6"/>
    <n v="2970"/>
    <n v="2250"/>
    <n v="8505"/>
    <n v="10375"/>
    <n v="64445"/>
    <n v="84640"/>
    <n v="12650"/>
    <n v="4250"/>
    <n v="22540"/>
    <n v="28115"/>
    <n v="65"/>
    <n v="20"/>
    <n v="35"/>
    <n v="240860"/>
  </r>
  <r>
    <x v="1"/>
    <s v="Food manufacturing"/>
    <x v="1"/>
    <x v="7"/>
    <n v="3120"/>
    <n v="2285"/>
    <n v="8770"/>
    <n v="10460"/>
    <n v="63485"/>
    <n v="87330"/>
    <n v="13590"/>
    <n v="5390"/>
    <n v="22835"/>
    <n v="29220"/>
    <n v="45"/>
    <n v="15"/>
    <n v="35"/>
    <n v="246580"/>
  </r>
  <r>
    <x v="1"/>
    <s v="Food manufacturing"/>
    <x v="1"/>
    <x v="8"/>
    <n v="2475"/>
    <n v="2000"/>
    <n v="7840"/>
    <n v="9350"/>
    <n v="59915"/>
    <n v="86475"/>
    <n v="13805"/>
    <n v="4815"/>
    <n v="23115"/>
    <n v="26945"/>
    <n v="50"/>
    <n v="10"/>
    <n v="15"/>
    <n v="236810"/>
  </r>
  <r>
    <x v="1"/>
    <s v="Food manufacturing"/>
    <x v="1"/>
    <x v="9"/>
    <n v="3545"/>
    <n v="2600"/>
    <n v="8810"/>
    <n v="8975"/>
    <n v="62660"/>
    <n v="92325"/>
    <n v="13830"/>
    <n v="4990"/>
    <n v="25955"/>
    <n v="29065"/>
    <n v="40"/>
    <n v="10"/>
    <n v="10"/>
    <n v="252815"/>
  </r>
  <r>
    <x v="1"/>
    <s v="Food manufacturing"/>
    <x v="1"/>
    <x v="10"/>
    <n v="2965"/>
    <n v="2950"/>
    <n v="9115"/>
    <n v="8240"/>
    <n v="61910"/>
    <n v="93815"/>
    <n v="14450"/>
    <n v="5025"/>
    <n v="26295"/>
    <n v="28225"/>
    <n v="35"/>
    <n v="15"/>
    <n v="15"/>
    <n v="253055"/>
  </r>
  <r>
    <x v="1"/>
    <s v="Support activities for crop and animal production"/>
    <x v="0"/>
    <x v="0"/>
    <n v="150"/>
    <n v="180"/>
    <n v="260"/>
    <n v="105"/>
    <n v="1980"/>
    <n v="3485"/>
    <n v="955"/>
    <n v="930"/>
    <n v="1720"/>
    <n v="2635"/>
    <n v="0"/>
    <n v="0"/>
    <n v="0"/>
    <n v="12400"/>
  </r>
  <r>
    <x v="1"/>
    <s v="Support activities for crop and animal production"/>
    <x v="0"/>
    <x v="1"/>
    <n v="140"/>
    <n v="180"/>
    <n v="310"/>
    <n v="130"/>
    <n v="2335"/>
    <n v="3890"/>
    <n v="835"/>
    <n v="1010"/>
    <n v="1855"/>
    <n v="2870"/>
    <n v="0"/>
    <n v="0"/>
    <n v="0"/>
    <n v="13555"/>
  </r>
  <r>
    <x v="1"/>
    <s v="Support activities for crop and animal production"/>
    <x v="0"/>
    <x v="2"/>
    <n v="115"/>
    <n v="165"/>
    <n v="310"/>
    <n v="160"/>
    <n v="2370"/>
    <n v="4520"/>
    <n v="990"/>
    <n v="1120"/>
    <n v="1810"/>
    <n v="2880"/>
    <n v="0"/>
    <n v="0"/>
    <n v="0"/>
    <n v="14440"/>
  </r>
  <r>
    <x v="1"/>
    <s v="Support activities for crop and animal production"/>
    <x v="0"/>
    <x v="3"/>
    <n v="125"/>
    <n v="200"/>
    <n v="295"/>
    <n v="165"/>
    <n v="2745"/>
    <n v="4830"/>
    <n v="1020"/>
    <n v="1195"/>
    <n v="1970"/>
    <n v="3240"/>
    <n v="0"/>
    <n v="0"/>
    <n v="0"/>
    <n v="15785"/>
  </r>
  <r>
    <x v="1"/>
    <s v="Support activities for crop and animal production"/>
    <x v="0"/>
    <x v="4"/>
    <n v="105"/>
    <n v="210"/>
    <n v="325"/>
    <n v="195"/>
    <n v="3240"/>
    <n v="5810"/>
    <n v="1165"/>
    <n v="1395"/>
    <n v="2225"/>
    <n v="3440"/>
    <n v="0"/>
    <n v="0"/>
    <n v="0"/>
    <n v="18110"/>
  </r>
  <r>
    <x v="1"/>
    <s v="Support activities for crop and animal production"/>
    <x v="0"/>
    <x v="5"/>
    <n v="95"/>
    <n v="205"/>
    <n v="285"/>
    <n v="155"/>
    <n v="2930"/>
    <n v="5905"/>
    <n v="1220"/>
    <n v="1500"/>
    <n v="2125"/>
    <n v="3425"/>
    <n v="0"/>
    <n v="0"/>
    <n v="0"/>
    <n v="17845"/>
  </r>
  <r>
    <x v="1"/>
    <s v="Support activities for crop and animal production"/>
    <x v="0"/>
    <x v="6"/>
    <n v="95"/>
    <n v="225"/>
    <n v="275"/>
    <n v="155"/>
    <n v="3025"/>
    <n v="6060"/>
    <n v="1345"/>
    <n v="1665"/>
    <n v="2265"/>
    <n v="3450"/>
    <n v="0"/>
    <n v="0"/>
    <n v="0"/>
    <n v="18560"/>
  </r>
  <r>
    <x v="1"/>
    <s v="Support activities for crop and animal production"/>
    <x v="0"/>
    <x v="7"/>
    <n v="95"/>
    <n v="240"/>
    <n v="225"/>
    <n v="145"/>
    <n v="2770"/>
    <n v="5940"/>
    <n v="1195"/>
    <n v="1405"/>
    <n v="2295"/>
    <n v="3115"/>
    <n v="0"/>
    <n v="0"/>
    <n v="0"/>
    <n v="17425"/>
  </r>
  <r>
    <x v="1"/>
    <s v="Support activities for crop and animal production"/>
    <x v="0"/>
    <x v="8"/>
    <n v="95"/>
    <n v="265"/>
    <n v="195"/>
    <n v="145"/>
    <n v="2490"/>
    <n v="5065"/>
    <n v="1270"/>
    <n v="1410"/>
    <n v="2215"/>
    <n v="2720"/>
    <n v="0"/>
    <n v="0"/>
    <n v="0"/>
    <n v="15870"/>
  </r>
  <r>
    <x v="1"/>
    <s v="Support activities for crop and animal production"/>
    <x v="0"/>
    <x v="9"/>
    <n v="85"/>
    <n v="380"/>
    <n v="160"/>
    <n v="125"/>
    <n v="2635"/>
    <n v="5990"/>
    <n v="1200"/>
    <n v="1025"/>
    <n v="2540"/>
    <n v="2595"/>
    <n v="0"/>
    <n v="0"/>
    <n v="0"/>
    <n v="16735"/>
  </r>
  <r>
    <x v="1"/>
    <s v="Support activities for crop and animal production"/>
    <x v="0"/>
    <x v="10"/>
    <n v="100"/>
    <n v="410"/>
    <n v="175"/>
    <n v="125"/>
    <n v="2495"/>
    <n v="7215"/>
    <n v="1035"/>
    <n v="1040"/>
    <n v="2760"/>
    <n v="2100"/>
    <n v="0"/>
    <n v="0"/>
    <n v="0"/>
    <n v="17455"/>
  </r>
  <r>
    <x v="1"/>
    <s v="Total"/>
    <x v="2"/>
    <x v="0"/>
    <n v="6435"/>
    <n v="5865"/>
    <n v="16195"/>
    <n v="17810"/>
    <n v="119965"/>
    <n v="203380"/>
    <n v="37690"/>
    <n v="44590"/>
    <n v="73355"/>
    <n v="68415"/>
    <n v="145"/>
    <n v="40"/>
    <n v="60"/>
    <n v="593945"/>
  </r>
  <r>
    <x v="1"/>
    <s v="Total"/>
    <x v="2"/>
    <x v="1"/>
    <n v="5780"/>
    <n v="6355"/>
    <n v="16090"/>
    <n v="18040"/>
    <n v="123825"/>
    <n v="205880"/>
    <n v="37785"/>
    <n v="46730"/>
    <n v="74605"/>
    <n v="69000"/>
    <n v="150"/>
    <n v="45"/>
    <n v="60"/>
    <n v="604345"/>
  </r>
  <r>
    <x v="1"/>
    <s v="Total"/>
    <x v="2"/>
    <x v="2"/>
    <n v="4820"/>
    <n v="6410"/>
    <n v="14560"/>
    <n v="17845"/>
    <n v="119940"/>
    <n v="193540"/>
    <n v="36395"/>
    <n v="42495"/>
    <n v="71590"/>
    <n v="67220"/>
    <n v="185"/>
    <n v="45"/>
    <n v="75"/>
    <n v="575120"/>
  </r>
  <r>
    <x v="1"/>
    <s v="Total"/>
    <x v="2"/>
    <x v="3"/>
    <n v="5185"/>
    <n v="6310"/>
    <n v="14675"/>
    <n v="17615"/>
    <n v="122125"/>
    <n v="186155"/>
    <n v="35350"/>
    <n v="41620"/>
    <n v="69840"/>
    <n v="70065"/>
    <n v="170"/>
    <n v="60"/>
    <n v="80"/>
    <n v="569250"/>
  </r>
  <r>
    <x v="1"/>
    <s v="Total"/>
    <x v="2"/>
    <x v="4"/>
    <n v="5320"/>
    <n v="6160"/>
    <n v="15540"/>
    <n v="16640"/>
    <n v="123935"/>
    <n v="193140"/>
    <n v="36015"/>
    <n v="41705"/>
    <n v="72035"/>
    <n v="74780"/>
    <n v="165"/>
    <n v="55"/>
    <n v="70"/>
    <n v="585560"/>
  </r>
  <r>
    <x v="1"/>
    <s v="Total"/>
    <x v="2"/>
    <x v="5"/>
    <n v="4890"/>
    <n v="6425"/>
    <n v="15240"/>
    <n v="16375"/>
    <n v="128840"/>
    <n v="199845"/>
    <n v="36030"/>
    <n v="41040"/>
    <n v="74640"/>
    <n v="76745"/>
    <n v="180"/>
    <n v="60"/>
    <n v="40"/>
    <n v="600350"/>
  </r>
  <r>
    <x v="1"/>
    <s v="Total"/>
    <x v="2"/>
    <x v="6"/>
    <n v="4755"/>
    <n v="6580"/>
    <n v="15845"/>
    <n v="16125"/>
    <n v="128540"/>
    <n v="200660"/>
    <n v="35975"/>
    <n v="39985"/>
    <n v="75560"/>
    <n v="75860"/>
    <n v="195"/>
    <n v="65"/>
    <n v="40"/>
    <n v="600185"/>
  </r>
  <r>
    <x v="1"/>
    <s v="Total"/>
    <x v="2"/>
    <x v="7"/>
    <n v="5015"/>
    <n v="6990"/>
    <n v="16295"/>
    <n v="17310"/>
    <n v="128975"/>
    <n v="209155"/>
    <n v="36075"/>
    <n v="42220"/>
    <n v="76390"/>
    <n v="78040"/>
    <n v="190"/>
    <n v="60"/>
    <n v="45"/>
    <n v="616760"/>
  </r>
  <r>
    <x v="1"/>
    <s v="Total"/>
    <x v="2"/>
    <x v="8"/>
    <n v="4235"/>
    <n v="6135"/>
    <n v="15515"/>
    <n v="15660"/>
    <n v="122670"/>
    <n v="199700"/>
    <n v="36690"/>
    <n v="39055"/>
    <n v="75765"/>
    <n v="72000"/>
    <n v="195"/>
    <n v="60"/>
    <n v="20"/>
    <n v="587700"/>
  </r>
  <r>
    <x v="1"/>
    <s v="Total"/>
    <x v="2"/>
    <x v="9"/>
    <n v="5525"/>
    <n v="7750"/>
    <n v="16530"/>
    <n v="14830"/>
    <n v="127350"/>
    <n v="213555"/>
    <n v="35415"/>
    <n v="37530"/>
    <n v="80725"/>
    <n v="75270"/>
    <n v="165"/>
    <n v="60"/>
    <n v="15"/>
    <n v="614720"/>
  </r>
  <r>
    <x v="1"/>
    <s v="Total"/>
    <x v="2"/>
    <x v="10"/>
    <n v="4695"/>
    <n v="8610"/>
    <n v="16440"/>
    <n v="13995"/>
    <n v="126440"/>
    <n v="214520"/>
    <n v="36365"/>
    <n v="37940"/>
    <n v="80315"/>
    <n v="70485"/>
    <n v="280"/>
    <n v="60"/>
    <n v="20"/>
    <n v="610165"/>
  </r>
</pivotCacheRecords>
</file>

<file path=xl/pivotCache/pivotCacheRecords4.xml><?xml version="1.0" encoding="utf-8"?>
<pivotCacheRecords xmlns="http://schemas.openxmlformats.org/spreadsheetml/2006/main" xmlns:r="http://schemas.openxmlformats.org/officeDocument/2006/relationships" count="484">
  <r>
    <x v="0"/>
    <x v="0"/>
    <x v="0"/>
    <n v="54227613"/>
  </r>
  <r>
    <x v="0"/>
    <x v="0"/>
    <x v="1"/>
    <n v="29925381"/>
  </r>
  <r>
    <x v="0"/>
    <x v="0"/>
    <x v="2"/>
    <n v="20897528"/>
  </r>
  <r>
    <x v="0"/>
    <x v="0"/>
    <x v="3"/>
    <n v="3404704"/>
  </r>
  <r>
    <x v="0"/>
    <x v="1"/>
    <x v="0"/>
    <n v="131660"/>
  </r>
  <r>
    <x v="0"/>
    <x v="1"/>
    <x v="1"/>
    <n v="18545"/>
  </r>
  <r>
    <x v="0"/>
    <x v="1"/>
    <x v="2"/>
    <n v="111886"/>
  </r>
  <r>
    <x v="0"/>
    <x v="1"/>
    <x v="3"/>
    <n v="1229"/>
  </r>
  <r>
    <x v="0"/>
    <x v="2"/>
    <x v="0"/>
    <n v="484294"/>
  </r>
  <r>
    <x v="0"/>
    <x v="2"/>
    <x v="1"/>
    <n v="320351"/>
  </r>
  <r>
    <x v="0"/>
    <x v="2"/>
    <x v="2"/>
    <n v="143113"/>
  </r>
  <r>
    <x v="0"/>
    <x v="2"/>
    <x v="3"/>
    <n v="20830"/>
  </r>
  <r>
    <x v="0"/>
    <x v="3"/>
    <x v="0"/>
    <n v="581876"/>
  </r>
  <r>
    <x v="0"/>
    <x v="3"/>
    <x v="1"/>
    <n v="154116"/>
  </r>
  <r>
    <x v="0"/>
    <x v="3"/>
    <x v="2"/>
    <n v="418131"/>
  </r>
  <r>
    <x v="0"/>
    <x v="3"/>
    <x v="3"/>
    <n v="9630"/>
  </r>
  <r>
    <x v="0"/>
    <x v="4"/>
    <x v="0"/>
    <n v="539629"/>
  </r>
  <r>
    <x v="0"/>
    <x v="4"/>
    <x v="1"/>
    <n v="256353"/>
  </r>
  <r>
    <x v="0"/>
    <x v="4"/>
    <x v="2"/>
    <n v="250820"/>
  </r>
  <r>
    <x v="0"/>
    <x v="4"/>
    <x v="3"/>
    <n v="32456"/>
  </r>
  <r>
    <x v="0"/>
    <x v="5"/>
    <x v="0"/>
    <n v="8415888"/>
  </r>
  <r>
    <x v="0"/>
    <x v="5"/>
    <x v="1"/>
    <n v="2729513"/>
  </r>
  <r>
    <x v="0"/>
    <x v="5"/>
    <x v="2"/>
    <n v="4917064"/>
  </r>
  <r>
    <x v="0"/>
    <x v="5"/>
    <x v="3"/>
    <n v="769312"/>
  </r>
  <r>
    <x v="0"/>
    <x v="6"/>
    <x v="0"/>
    <n v="12250608"/>
  </r>
  <r>
    <x v="0"/>
    <x v="6"/>
    <x v="1"/>
    <n v="6616016"/>
  </r>
  <r>
    <x v="0"/>
    <x v="6"/>
    <x v="2"/>
    <n v="5325792"/>
  </r>
  <r>
    <x v="0"/>
    <x v="6"/>
    <x v="3"/>
    <n v="308800"/>
  </r>
  <r>
    <x v="0"/>
    <x v="7"/>
    <x v="0"/>
    <n v="5164996"/>
  </r>
  <r>
    <x v="0"/>
    <x v="7"/>
    <x v="1"/>
    <n v="2745222"/>
  </r>
  <r>
    <x v="0"/>
    <x v="7"/>
    <x v="2"/>
    <n v="1925138"/>
  </r>
  <r>
    <x v="0"/>
    <x v="7"/>
    <x v="3"/>
    <n v="494635"/>
  </r>
  <r>
    <x v="0"/>
    <x v="8"/>
    <x v="0"/>
    <n v="11781972"/>
  </r>
  <r>
    <x v="0"/>
    <x v="8"/>
    <x v="1"/>
    <n v="9163374"/>
  </r>
  <r>
    <x v="0"/>
    <x v="8"/>
    <x v="2"/>
    <n v="1670102"/>
  </r>
  <r>
    <x v="0"/>
    <x v="8"/>
    <x v="3"/>
    <n v="948495"/>
  </r>
  <r>
    <x v="0"/>
    <x v="9"/>
    <x v="0"/>
    <n v="12031716"/>
  </r>
  <r>
    <x v="0"/>
    <x v="9"/>
    <x v="1"/>
    <n v="6502909"/>
  </r>
  <r>
    <x v="0"/>
    <x v="9"/>
    <x v="2"/>
    <n v="4757238"/>
  </r>
  <r>
    <x v="0"/>
    <x v="9"/>
    <x v="3"/>
    <n v="771568"/>
  </r>
  <r>
    <x v="0"/>
    <x v="10"/>
    <x v="0"/>
    <n v="2844975"/>
  </r>
  <r>
    <x v="0"/>
    <x v="10"/>
    <x v="1"/>
    <n v="1418982"/>
  </r>
  <r>
    <x v="0"/>
    <x v="10"/>
    <x v="2"/>
    <n v="1378243"/>
  </r>
  <r>
    <x v="0"/>
    <x v="10"/>
    <x v="3"/>
    <n v="47749"/>
  </r>
  <r>
    <x v="1"/>
    <x v="0"/>
    <x v="0"/>
    <n v="55627787"/>
  </r>
  <r>
    <x v="1"/>
    <x v="0"/>
    <x v="1"/>
    <n v="31395835"/>
  </r>
  <r>
    <x v="1"/>
    <x v="0"/>
    <x v="2"/>
    <n v="21546444"/>
  </r>
  <r>
    <x v="1"/>
    <x v="0"/>
    <x v="3"/>
    <n v="2685507"/>
  </r>
  <r>
    <x v="1"/>
    <x v="1"/>
    <x v="0"/>
    <n v="140484"/>
  </r>
  <r>
    <x v="1"/>
    <x v="1"/>
    <x v="1"/>
    <n v="18849"/>
  </r>
  <r>
    <x v="1"/>
    <x v="1"/>
    <x v="2"/>
    <n v="121214"/>
  </r>
  <r>
    <x v="1"/>
    <x v="1"/>
    <x v="3"/>
    <n v="421"/>
  </r>
  <r>
    <x v="1"/>
    <x v="2"/>
    <x v="0"/>
    <n v="497671"/>
  </r>
  <r>
    <x v="1"/>
    <x v="2"/>
    <x v="1"/>
    <n v="322052"/>
  </r>
  <r>
    <x v="1"/>
    <x v="2"/>
    <x v="2"/>
    <n v="144446"/>
  </r>
  <r>
    <x v="1"/>
    <x v="2"/>
    <x v="3"/>
    <n v="31173"/>
  </r>
  <r>
    <x v="1"/>
    <x v="3"/>
    <x v="0"/>
    <n v="605785"/>
  </r>
  <r>
    <x v="1"/>
    <x v="3"/>
    <x v="1"/>
    <n v="167231"/>
  </r>
  <r>
    <x v="1"/>
    <x v="3"/>
    <x v="2"/>
    <n v="427883"/>
  </r>
  <r>
    <x v="1"/>
    <x v="3"/>
    <x v="3"/>
    <n v="10670"/>
  </r>
  <r>
    <x v="1"/>
    <x v="4"/>
    <x v="0"/>
    <n v="570661"/>
  </r>
  <r>
    <x v="1"/>
    <x v="4"/>
    <x v="1"/>
    <n v="290984"/>
  </r>
  <r>
    <x v="1"/>
    <x v="4"/>
    <x v="2"/>
    <n v="258791"/>
  </r>
  <r>
    <x v="1"/>
    <x v="4"/>
    <x v="3"/>
    <n v="20886"/>
  </r>
  <r>
    <x v="1"/>
    <x v="5"/>
    <x v="0"/>
    <n v="8368936"/>
  </r>
  <r>
    <x v="1"/>
    <x v="5"/>
    <x v="1"/>
    <n v="2827805"/>
  </r>
  <r>
    <x v="1"/>
    <x v="5"/>
    <x v="2"/>
    <n v="5035473"/>
  </r>
  <r>
    <x v="1"/>
    <x v="5"/>
    <x v="3"/>
    <n v="505658"/>
  </r>
  <r>
    <x v="1"/>
    <x v="6"/>
    <x v="0"/>
    <n v="12532428"/>
  </r>
  <r>
    <x v="1"/>
    <x v="6"/>
    <x v="1"/>
    <n v="6657577"/>
  </r>
  <r>
    <x v="1"/>
    <x v="6"/>
    <x v="2"/>
    <n v="5524698"/>
  </r>
  <r>
    <x v="1"/>
    <x v="6"/>
    <x v="3"/>
    <n v="350153"/>
  </r>
  <r>
    <x v="1"/>
    <x v="7"/>
    <x v="0"/>
    <n v="5855259"/>
  </r>
  <r>
    <x v="1"/>
    <x v="7"/>
    <x v="1"/>
    <n v="3501458"/>
  </r>
  <r>
    <x v="1"/>
    <x v="7"/>
    <x v="2"/>
    <n v="1982852"/>
  </r>
  <r>
    <x v="1"/>
    <x v="7"/>
    <x v="3"/>
    <n v="370949"/>
  </r>
  <r>
    <x v="1"/>
    <x v="8"/>
    <x v="0"/>
    <n v="12287612"/>
  </r>
  <r>
    <x v="1"/>
    <x v="8"/>
    <x v="1"/>
    <n v="9754644"/>
  </r>
  <r>
    <x v="1"/>
    <x v="8"/>
    <x v="2"/>
    <n v="1878164"/>
  </r>
  <r>
    <x v="1"/>
    <x v="8"/>
    <x v="3"/>
    <n v="654803"/>
  </r>
  <r>
    <x v="1"/>
    <x v="9"/>
    <x v="0"/>
    <n v="11886301"/>
  </r>
  <r>
    <x v="1"/>
    <x v="9"/>
    <x v="1"/>
    <n v="6389876"/>
  </r>
  <r>
    <x v="1"/>
    <x v="9"/>
    <x v="2"/>
    <n v="4800063"/>
  </r>
  <r>
    <x v="1"/>
    <x v="9"/>
    <x v="3"/>
    <n v="696362"/>
  </r>
  <r>
    <x v="1"/>
    <x v="10"/>
    <x v="0"/>
    <n v="2882650"/>
  </r>
  <r>
    <x v="1"/>
    <x v="10"/>
    <x v="1"/>
    <n v="1465359"/>
  </r>
  <r>
    <x v="1"/>
    <x v="10"/>
    <x v="2"/>
    <n v="1372858"/>
  </r>
  <r>
    <x v="1"/>
    <x v="10"/>
    <x v="3"/>
    <n v="44432"/>
  </r>
  <r>
    <x v="2"/>
    <x v="0"/>
    <x v="0"/>
    <n v="58285425"/>
  </r>
  <r>
    <x v="2"/>
    <x v="0"/>
    <x v="1"/>
    <n v="30528809"/>
  </r>
  <r>
    <x v="2"/>
    <x v="0"/>
    <x v="2"/>
    <n v="25635918"/>
  </r>
  <r>
    <x v="2"/>
    <x v="0"/>
    <x v="3"/>
    <n v="2120698"/>
  </r>
  <r>
    <x v="2"/>
    <x v="1"/>
    <x v="0"/>
    <n v="127662"/>
  </r>
  <r>
    <x v="2"/>
    <x v="1"/>
    <x v="1"/>
    <n v="17582"/>
  </r>
  <r>
    <x v="2"/>
    <x v="1"/>
    <x v="2"/>
    <n v="109517"/>
  </r>
  <r>
    <x v="2"/>
    <x v="1"/>
    <x v="3"/>
    <n v="563"/>
  </r>
  <r>
    <x v="2"/>
    <x v="2"/>
    <x v="0"/>
    <n v="478779"/>
  </r>
  <r>
    <x v="2"/>
    <x v="2"/>
    <x v="1"/>
    <n v="309789"/>
  </r>
  <r>
    <x v="2"/>
    <x v="2"/>
    <x v="2"/>
    <n v="146725"/>
  </r>
  <r>
    <x v="2"/>
    <x v="2"/>
    <x v="3"/>
    <n v="22265"/>
  </r>
  <r>
    <x v="2"/>
    <x v="3"/>
    <x v="0"/>
    <n v="581528"/>
  </r>
  <r>
    <x v="2"/>
    <x v="3"/>
    <x v="1"/>
    <n v="177466"/>
  </r>
  <r>
    <x v="2"/>
    <x v="3"/>
    <x v="2"/>
    <n v="361784"/>
  </r>
  <r>
    <x v="2"/>
    <x v="3"/>
    <x v="3"/>
    <n v="42278"/>
  </r>
  <r>
    <x v="2"/>
    <x v="4"/>
    <x v="0"/>
    <n v="568755"/>
  </r>
  <r>
    <x v="2"/>
    <x v="4"/>
    <x v="1"/>
    <n v="291352"/>
  </r>
  <r>
    <x v="2"/>
    <x v="4"/>
    <x v="2"/>
    <n v="263286"/>
  </r>
  <r>
    <x v="2"/>
    <x v="4"/>
    <x v="3"/>
    <n v="14117"/>
  </r>
  <r>
    <x v="2"/>
    <x v="5"/>
    <x v="0"/>
    <n v="8505828"/>
  </r>
  <r>
    <x v="2"/>
    <x v="5"/>
    <x v="1"/>
    <n v="2679124"/>
  </r>
  <r>
    <x v="2"/>
    <x v="5"/>
    <x v="2"/>
    <n v="5505646"/>
  </r>
  <r>
    <x v="2"/>
    <x v="5"/>
    <x v="3"/>
    <n v="321057"/>
  </r>
  <r>
    <x v="2"/>
    <x v="6"/>
    <x v="0"/>
    <n v="12929951"/>
  </r>
  <r>
    <x v="2"/>
    <x v="6"/>
    <x v="1"/>
    <n v="6411730"/>
  </r>
  <r>
    <x v="2"/>
    <x v="6"/>
    <x v="2"/>
    <n v="6220439"/>
  </r>
  <r>
    <x v="2"/>
    <x v="6"/>
    <x v="3"/>
    <n v="297782"/>
  </r>
  <r>
    <x v="2"/>
    <x v="7"/>
    <x v="0"/>
    <n v="5979450"/>
  </r>
  <r>
    <x v="2"/>
    <x v="7"/>
    <x v="1"/>
    <n v="3275752"/>
  </r>
  <r>
    <x v="2"/>
    <x v="7"/>
    <x v="2"/>
    <n v="2472497"/>
  </r>
  <r>
    <x v="2"/>
    <x v="7"/>
    <x v="3"/>
    <n v="231201"/>
  </r>
  <r>
    <x v="2"/>
    <x v="8"/>
    <x v="0"/>
    <n v="13179865"/>
  </r>
  <r>
    <x v="2"/>
    <x v="8"/>
    <x v="1"/>
    <n v="9892654"/>
  </r>
  <r>
    <x v="2"/>
    <x v="8"/>
    <x v="2"/>
    <n v="2675583"/>
  </r>
  <r>
    <x v="2"/>
    <x v="8"/>
    <x v="3"/>
    <n v="611628"/>
  </r>
  <r>
    <x v="2"/>
    <x v="9"/>
    <x v="0"/>
    <n v="12896700"/>
  </r>
  <r>
    <x v="2"/>
    <x v="9"/>
    <x v="1"/>
    <n v="5951969"/>
  </r>
  <r>
    <x v="2"/>
    <x v="9"/>
    <x v="2"/>
    <n v="6395511"/>
  </r>
  <r>
    <x v="2"/>
    <x v="9"/>
    <x v="3"/>
    <n v="549219"/>
  </r>
  <r>
    <x v="2"/>
    <x v="10"/>
    <x v="0"/>
    <n v="3036909"/>
  </r>
  <r>
    <x v="2"/>
    <x v="10"/>
    <x v="1"/>
    <n v="1521392"/>
  </r>
  <r>
    <x v="2"/>
    <x v="10"/>
    <x v="2"/>
    <n v="1484930"/>
  </r>
  <r>
    <x v="2"/>
    <x v="10"/>
    <x v="3"/>
    <n v="30588"/>
  </r>
  <r>
    <x v="3"/>
    <x v="0"/>
    <x v="0"/>
    <n v="60022247"/>
  </r>
  <r>
    <x v="3"/>
    <x v="0"/>
    <x v="1"/>
    <n v="32299121"/>
  </r>
  <r>
    <x v="3"/>
    <x v="0"/>
    <x v="2"/>
    <n v="25588342"/>
  </r>
  <r>
    <x v="3"/>
    <x v="0"/>
    <x v="3"/>
    <n v="2134784"/>
  </r>
  <r>
    <x v="3"/>
    <x v="1"/>
    <x v="0"/>
    <n v="132224"/>
  </r>
  <r>
    <x v="3"/>
    <x v="1"/>
    <x v="1"/>
    <n v="17781"/>
  </r>
  <r>
    <x v="3"/>
    <x v="1"/>
    <x v="2"/>
    <n v="114188"/>
  </r>
  <r>
    <x v="3"/>
    <x v="1"/>
    <x v="3"/>
    <n v="255"/>
  </r>
  <r>
    <x v="3"/>
    <x v="2"/>
    <x v="0"/>
    <n v="478108"/>
  </r>
  <r>
    <x v="3"/>
    <x v="2"/>
    <x v="1"/>
    <n v="303534"/>
  </r>
  <r>
    <x v="3"/>
    <x v="2"/>
    <x v="2"/>
    <n v="151480"/>
  </r>
  <r>
    <x v="3"/>
    <x v="2"/>
    <x v="3"/>
    <n v="23094"/>
  </r>
  <r>
    <x v="3"/>
    <x v="3"/>
    <x v="0"/>
    <n v="595889"/>
  </r>
  <r>
    <x v="3"/>
    <x v="3"/>
    <x v="1"/>
    <n v="186876"/>
  </r>
  <r>
    <x v="3"/>
    <x v="3"/>
    <x v="2"/>
    <n v="398953"/>
  </r>
  <r>
    <x v="3"/>
    <x v="3"/>
    <x v="3"/>
    <n v="10060"/>
  </r>
  <r>
    <x v="3"/>
    <x v="4"/>
    <x v="0"/>
    <n v="575938"/>
  </r>
  <r>
    <x v="3"/>
    <x v="4"/>
    <x v="1"/>
    <n v="299972"/>
  </r>
  <r>
    <x v="3"/>
    <x v="4"/>
    <x v="2"/>
    <n v="270268"/>
  </r>
  <r>
    <x v="3"/>
    <x v="4"/>
    <x v="3"/>
    <n v="5698"/>
  </r>
  <r>
    <x v="3"/>
    <x v="5"/>
    <x v="0"/>
    <n v="8206084"/>
  </r>
  <r>
    <x v="3"/>
    <x v="5"/>
    <x v="1"/>
    <n v="2725984"/>
  </r>
  <r>
    <x v="3"/>
    <x v="5"/>
    <x v="2"/>
    <n v="5278719"/>
  </r>
  <r>
    <x v="3"/>
    <x v="5"/>
    <x v="3"/>
    <n v="201381"/>
  </r>
  <r>
    <x v="3"/>
    <x v="6"/>
    <x v="0"/>
    <n v="12955642"/>
  </r>
  <r>
    <x v="3"/>
    <x v="6"/>
    <x v="1"/>
    <n v="6478271"/>
  </r>
  <r>
    <x v="3"/>
    <x v="6"/>
    <x v="2"/>
    <n v="6162367"/>
  </r>
  <r>
    <x v="3"/>
    <x v="6"/>
    <x v="3"/>
    <n v="315003"/>
  </r>
  <r>
    <x v="3"/>
    <x v="7"/>
    <x v="0"/>
    <n v="5828780"/>
  </r>
  <r>
    <x v="3"/>
    <x v="7"/>
    <x v="1"/>
    <n v="3200880"/>
  </r>
  <r>
    <x v="3"/>
    <x v="7"/>
    <x v="2"/>
    <n v="2323395"/>
  </r>
  <r>
    <x v="3"/>
    <x v="7"/>
    <x v="3"/>
    <n v="304505"/>
  </r>
  <r>
    <x v="3"/>
    <x v="8"/>
    <x v="0"/>
    <n v="14468584"/>
  </r>
  <r>
    <x v="3"/>
    <x v="8"/>
    <x v="1"/>
    <n v="11279615"/>
  </r>
  <r>
    <x v="3"/>
    <x v="8"/>
    <x v="2"/>
    <n v="2603514"/>
  </r>
  <r>
    <x v="3"/>
    <x v="8"/>
    <x v="3"/>
    <n v="585455"/>
  </r>
  <r>
    <x v="3"/>
    <x v="9"/>
    <x v="0"/>
    <n v="13593238"/>
  </r>
  <r>
    <x v="3"/>
    <x v="9"/>
    <x v="1"/>
    <n v="6178358"/>
  </r>
  <r>
    <x v="3"/>
    <x v="9"/>
    <x v="2"/>
    <n v="6762247"/>
  </r>
  <r>
    <x v="3"/>
    <x v="9"/>
    <x v="3"/>
    <n v="652633"/>
  </r>
  <r>
    <x v="3"/>
    <x v="10"/>
    <x v="0"/>
    <n v="3187760"/>
  </r>
  <r>
    <x v="3"/>
    <x v="10"/>
    <x v="1"/>
    <n v="1627850"/>
  </r>
  <r>
    <x v="3"/>
    <x v="10"/>
    <x v="2"/>
    <n v="1523210"/>
  </r>
  <r>
    <x v="3"/>
    <x v="10"/>
    <x v="3"/>
    <n v="36700"/>
  </r>
  <r>
    <x v="4"/>
    <x v="0"/>
    <x v="0"/>
    <n v="60615017"/>
  </r>
  <r>
    <x v="4"/>
    <x v="0"/>
    <x v="1"/>
    <n v="34299728"/>
  </r>
  <r>
    <x v="4"/>
    <x v="0"/>
    <x v="2"/>
    <n v="23873141"/>
  </r>
  <r>
    <x v="4"/>
    <x v="0"/>
    <x v="3"/>
    <n v="2442148"/>
  </r>
  <r>
    <x v="4"/>
    <x v="1"/>
    <x v="0"/>
    <n v="132134"/>
  </r>
  <r>
    <x v="4"/>
    <x v="1"/>
    <x v="1"/>
    <n v="19413"/>
  </r>
  <r>
    <x v="4"/>
    <x v="1"/>
    <x v="2"/>
    <n v="110564"/>
  </r>
  <r>
    <x v="4"/>
    <x v="1"/>
    <x v="3"/>
    <n v="2157"/>
  </r>
  <r>
    <x v="4"/>
    <x v="2"/>
    <x v="0"/>
    <n v="483544"/>
  </r>
  <r>
    <x v="4"/>
    <x v="2"/>
    <x v="1"/>
    <n v="318849"/>
  </r>
  <r>
    <x v="4"/>
    <x v="2"/>
    <x v="2"/>
    <n v="142883"/>
  </r>
  <r>
    <x v="4"/>
    <x v="2"/>
    <x v="3"/>
    <n v="21811"/>
  </r>
  <r>
    <x v="4"/>
    <x v="3"/>
    <x v="0"/>
    <n v="594752"/>
  </r>
  <r>
    <x v="4"/>
    <x v="3"/>
    <x v="1"/>
    <n v="183071"/>
  </r>
  <r>
    <x v="4"/>
    <x v="3"/>
    <x v="2"/>
    <n v="370890"/>
  </r>
  <r>
    <x v="4"/>
    <x v="3"/>
    <x v="3"/>
    <n v="40791"/>
  </r>
  <r>
    <x v="4"/>
    <x v="4"/>
    <x v="0"/>
    <n v="584730"/>
  </r>
  <r>
    <x v="4"/>
    <x v="4"/>
    <x v="1"/>
    <n v="294798"/>
  </r>
  <r>
    <x v="4"/>
    <x v="4"/>
    <x v="2"/>
    <n v="281427"/>
  </r>
  <r>
    <x v="4"/>
    <x v="4"/>
    <x v="3"/>
    <n v="8505"/>
  </r>
  <r>
    <x v="4"/>
    <x v="5"/>
    <x v="0"/>
    <n v="8775542"/>
  </r>
  <r>
    <x v="4"/>
    <x v="5"/>
    <x v="1"/>
    <n v="3227860"/>
  </r>
  <r>
    <x v="4"/>
    <x v="5"/>
    <x v="2"/>
    <n v="5154603"/>
  </r>
  <r>
    <x v="4"/>
    <x v="5"/>
    <x v="3"/>
    <n v="393079"/>
  </r>
  <r>
    <x v="4"/>
    <x v="6"/>
    <x v="0"/>
    <n v="13261340"/>
  </r>
  <r>
    <x v="4"/>
    <x v="6"/>
    <x v="1"/>
    <n v="6837752"/>
  </r>
  <r>
    <x v="4"/>
    <x v="6"/>
    <x v="2"/>
    <n v="6062268"/>
  </r>
  <r>
    <x v="4"/>
    <x v="6"/>
    <x v="3"/>
    <n v="361320"/>
  </r>
  <r>
    <x v="4"/>
    <x v="7"/>
    <x v="0"/>
    <n v="5963263"/>
  </r>
  <r>
    <x v="4"/>
    <x v="7"/>
    <x v="1"/>
    <n v="3621999"/>
  </r>
  <r>
    <x v="4"/>
    <x v="7"/>
    <x v="2"/>
    <n v="2119460"/>
  </r>
  <r>
    <x v="4"/>
    <x v="7"/>
    <x v="3"/>
    <n v="221804"/>
  </r>
  <r>
    <x v="4"/>
    <x v="8"/>
    <x v="0"/>
    <n v="14208152"/>
  </r>
  <r>
    <x v="4"/>
    <x v="8"/>
    <x v="1"/>
    <n v="11484947"/>
  </r>
  <r>
    <x v="4"/>
    <x v="8"/>
    <x v="2"/>
    <n v="2056581"/>
  </r>
  <r>
    <x v="4"/>
    <x v="8"/>
    <x v="3"/>
    <n v="666624"/>
  </r>
  <r>
    <x v="4"/>
    <x v="9"/>
    <x v="0"/>
    <n v="13492416"/>
  </r>
  <r>
    <x v="4"/>
    <x v="9"/>
    <x v="1"/>
    <n v="6687866"/>
  </r>
  <r>
    <x v="4"/>
    <x v="9"/>
    <x v="2"/>
    <n v="6108152"/>
  </r>
  <r>
    <x v="4"/>
    <x v="9"/>
    <x v="3"/>
    <n v="696398"/>
  </r>
  <r>
    <x v="4"/>
    <x v="10"/>
    <x v="0"/>
    <n v="3119144"/>
  </r>
  <r>
    <x v="4"/>
    <x v="10"/>
    <x v="1"/>
    <n v="1623173"/>
  </r>
  <r>
    <x v="4"/>
    <x v="10"/>
    <x v="2"/>
    <n v="1466312"/>
  </r>
  <r>
    <x v="4"/>
    <x v="10"/>
    <x v="3"/>
    <n v="29659"/>
  </r>
  <r>
    <x v="5"/>
    <x v="0"/>
    <x v="0"/>
    <n v="62256045"/>
  </r>
  <r>
    <x v="5"/>
    <x v="0"/>
    <x v="1"/>
    <n v="34742674"/>
  </r>
  <r>
    <x v="5"/>
    <x v="0"/>
    <x v="2"/>
    <n v="25077434"/>
  </r>
  <r>
    <x v="5"/>
    <x v="0"/>
    <x v="3"/>
    <n v="2435937"/>
  </r>
  <r>
    <x v="5"/>
    <x v="1"/>
    <x v="0"/>
    <n v="138626"/>
  </r>
  <r>
    <x v="5"/>
    <x v="1"/>
    <x v="1"/>
    <n v="19534"/>
  </r>
  <r>
    <x v="5"/>
    <x v="1"/>
    <x v="2"/>
    <n v="115201"/>
  </r>
  <r>
    <x v="5"/>
    <x v="1"/>
    <x v="3"/>
    <n v="3891"/>
  </r>
  <r>
    <x v="5"/>
    <x v="2"/>
    <x v="0"/>
    <n v="499054"/>
  </r>
  <r>
    <x v="5"/>
    <x v="2"/>
    <x v="1"/>
    <n v="319537"/>
  </r>
  <r>
    <x v="5"/>
    <x v="2"/>
    <x v="2"/>
    <n v="148803"/>
  </r>
  <r>
    <x v="5"/>
    <x v="2"/>
    <x v="3"/>
    <n v="30714"/>
  </r>
  <r>
    <x v="5"/>
    <x v="3"/>
    <x v="0"/>
    <n v="566939"/>
  </r>
  <r>
    <x v="5"/>
    <x v="3"/>
    <x v="1"/>
    <n v="185382"/>
  </r>
  <r>
    <x v="5"/>
    <x v="3"/>
    <x v="2"/>
    <n v="354542"/>
  </r>
  <r>
    <x v="5"/>
    <x v="3"/>
    <x v="3"/>
    <n v="27015"/>
  </r>
  <r>
    <x v="5"/>
    <x v="4"/>
    <x v="0"/>
    <n v="615652"/>
  </r>
  <r>
    <x v="5"/>
    <x v="4"/>
    <x v="1"/>
    <n v="318447"/>
  </r>
  <r>
    <x v="5"/>
    <x v="4"/>
    <x v="2"/>
    <n v="288236"/>
  </r>
  <r>
    <x v="5"/>
    <x v="4"/>
    <x v="3"/>
    <n v="8969"/>
  </r>
  <r>
    <x v="5"/>
    <x v="5"/>
    <x v="0"/>
    <n v="8782029"/>
  </r>
  <r>
    <x v="5"/>
    <x v="5"/>
    <x v="1"/>
    <n v="3130464"/>
  </r>
  <r>
    <x v="5"/>
    <x v="5"/>
    <x v="2"/>
    <n v="5337946"/>
  </r>
  <r>
    <x v="5"/>
    <x v="5"/>
    <x v="3"/>
    <n v="313619"/>
  </r>
  <r>
    <x v="5"/>
    <x v="6"/>
    <x v="0"/>
    <n v="13375015"/>
  </r>
  <r>
    <x v="5"/>
    <x v="6"/>
    <x v="1"/>
    <n v="6711988"/>
  </r>
  <r>
    <x v="5"/>
    <x v="6"/>
    <x v="2"/>
    <n v="6341500"/>
  </r>
  <r>
    <x v="5"/>
    <x v="6"/>
    <x v="3"/>
    <n v="321526"/>
  </r>
  <r>
    <x v="5"/>
    <x v="7"/>
    <x v="0"/>
    <n v="6692046"/>
  </r>
  <r>
    <x v="5"/>
    <x v="7"/>
    <x v="1"/>
    <n v="4276385"/>
  </r>
  <r>
    <x v="5"/>
    <x v="7"/>
    <x v="2"/>
    <n v="2237519"/>
  </r>
  <r>
    <x v="5"/>
    <x v="7"/>
    <x v="3"/>
    <n v="178141"/>
  </r>
  <r>
    <x v="5"/>
    <x v="8"/>
    <x v="0"/>
    <n v="14212776"/>
  </r>
  <r>
    <x v="5"/>
    <x v="8"/>
    <x v="1"/>
    <n v="11122449"/>
  </r>
  <r>
    <x v="5"/>
    <x v="8"/>
    <x v="2"/>
    <n v="2341034"/>
  </r>
  <r>
    <x v="5"/>
    <x v="8"/>
    <x v="3"/>
    <n v="749294"/>
  </r>
  <r>
    <x v="5"/>
    <x v="9"/>
    <x v="0"/>
    <n v="14131400"/>
  </r>
  <r>
    <x v="5"/>
    <x v="9"/>
    <x v="1"/>
    <n v="6984207"/>
  </r>
  <r>
    <x v="5"/>
    <x v="9"/>
    <x v="2"/>
    <n v="6383006"/>
  </r>
  <r>
    <x v="5"/>
    <x v="9"/>
    <x v="3"/>
    <n v="764187"/>
  </r>
  <r>
    <x v="5"/>
    <x v="10"/>
    <x v="0"/>
    <n v="3242508"/>
  </r>
  <r>
    <x v="5"/>
    <x v="10"/>
    <x v="1"/>
    <n v="1674279"/>
  </r>
  <r>
    <x v="5"/>
    <x v="10"/>
    <x v="2"/>
    <n v="1529648"/>
  </r>
  <r>
    <x v="5"/>
    <x v="10"/>
    <x v="3"/>
    <n v="38581"/>
  </r>
  <r>
    <x v="6"/>
    <x v="0"/>
    <x v="0"/>
    <n v="62684423"/>
  </r>
  <r>
    <x v="6"/>
    <x v="0"/>
    <x v="1"/>
    <n v="35423086"/>
  </r>
  <r>
    <x v="6"/>
    <x v="0"/>
    <x v="2"/>
    <n v="25042270"/>
  </r>
  <r>
    <x v="6"/>
    <x v="0"/>
    <x v="3"/>
    <n v="2219067"/>
  </r>
  <r>
    <x v="6"/>
    <x v="1"/>
    <x v="0"/>
    <n v="138801"/>
  </r>
  <r>
    <x v="6"/>
    <x v="1"/>
    <x v="1"/>
    <n v="18551"/>
  </r>
  <r>
    <x v="6"/>
    <x v="1"/>
    <x v="2"/>
    <n v="118477"/>
  </r>
  <r>
    <x v="6"/>
    <x v="1"/>
    <x v="3"/>
    <n v="1773"/>
  </r>
  <r>
    <x v="6"/>
    <x v="2"/>
    <x v="0"/>
    <n v="510908"/>
  </r>
  <r>
    <x v="6"/>
    <x v="2"/>
    <x v="1"/>
    <n v="314473"/>
  </r>
  <r>
    <x v="6"/>
    <x v="2"/>
    <x v="2"/>
    <n v="154938"/>
  </r>
  <r>
    <x v="6"/>
    <x v="2"/>
    <x v="3"/>
    <n v="41497"/>
  </r>
  <r>
    <x v="6"/>
    <x v="3"/>
    <x v="0"/>
    <n v="576246"/>
  </r>
  <r>
    <x v="6"/>
    <x v="3"/>
    <x v="1"/>
    <n v="173656"/>
  </r>
  <r>
    <x v="6"/>
    <x v="3"/>
    <x v="2"/>
    <n v="386839"/>
  </r>
  <r>
    <x v="6"/>
    <x v="3"/>
    <x v="3"/>
    <n v="15751"/>
  </r>
  <r>
    <x v="6"/>
    <x v="4"/>
    <x v="0"/>
    <n v="700683"/>
  </r>
  <r>
    <x v="6"/>
    <x v="4"/>
    <x v="1"/>
    <n v="384516"/>
  </r>
  <r>
    <x v="6"/>
    <x v="4"/>
    <x v="2"/>
    <n v="301413"/>
  </r>
  <r>
    <x v="6"/>
    <x v="4"/>
    <x v="3"/>
    <n v="14754"/>
  </r>
  <r>
    <x v="6"/>
    <x v="5"/>
    <x v="0"/>
    <n v="8892118"/>
  </r>
  <r>
    <x v="6"/>
    <x v="5"/>
    <x v="1"/>
    <n v="3216597"/>
  </r>
  <r>
    <x v="6"/>
    <x v="5"/>
    <x v="2"/>
    <n v="5213547"/>
  </r>
  <r>
    <x v="6"/>
    <x v="5"/>
    <x v="3"/>
    <n v="461974"/>
  </r>
  <r>
    <x v="6"/>
    <x v="6"/>
    <x v="0"/>
    <n v="14222954"/>
  </r>
  <r>
    <x v="6"/>
    <x v="6"/>
    <x v="1"/>
    <n v="7668640"/>
  </r>
  <r>
    <x v="6"/>
    <x v="6"/>
    <x v="2"/>
    <n v="6229480"/>
  </r>
  <r>
    <x v="6"/>
    <x v="6"/>
    <x v="3"/>
    <n v="324834"/>
  </r>
  <r>
    <x v="6"/>
    <x v="7"/>
    <x v="0"/>
    <n v="6624897"/>
  </r>
  <r>
    <x v="6"/>
    <x v="7"/>
    <x v="1"/>
    <n v="4201038"/>
  </r>
  <r>
    <x v="6"/>
    <x v="7"/>
    <x v="2"/>
    <n v="2244284"/>
  </r>
  <r>
    <x v="6"/>
    <x v="7"/>
    <x v="3"/>
    <n v="179575"/>
  </r>
  <r>
    <x v="6"/>
    <x v="8"/>
    <x v="0"/>
    <n v="14045186"/>
  </r>
  <r>
    <x v="6"/>
    <x v="8"/>
    <x v="1"/>
    <n v="11224545"/>
  </r>
  <r>
    <x v="6"/>
    <x v="8"/>
    <x v="2"/>
    <n v="2309201"/>
  </r>
  <r>
    <x v="6"/>
    <x v="8"/>
    <x v="3"/>
    <n v="511440"/>
  </r>
  <r>
    <x v="6"/>
    <x v="9"/>
    <x v="0"/>
    <n v="13519894"/>
  </r>
  <r>
    <x v="6"/>
    <x v="9"/>
    <x v="1"/>
    <n v="6413532"/>
  </r>
  <r>
    <x v="6"/>
    <x v="9"/>
    <x v="2"/>
    <n v="6480870"/>
  </r>
  <r>
    <x v="6"/>
    <x v="9"/>
    <x v="3"/>
    <n v="625492"/>
  </r>
  <r>
    <x v="6"/>
    <x v="10"/>
    <x v="0"/>
    <n v="3452736"/>
  </r>
  <r>
    <x v="6"/>
    <x v="10"/>
    <x v="1"/>
    <n v="1807538"/>
  </r>
  <r>
    <x v="6"/>
    <x v="10"/>
    <x v="2"/>
    <n v="1603221"/>
  </r>
  <r>
    <x v="6"/>
    <x v="10"/>
    <x v="3"/>
    <n v="41977"/>
  </r>
  <r>
    <x v="7"/>
    <x v="0"/>
    <x v="0"/>
    <n v="66361519"/>
  </r>
  <r>
    <x v="7"/>
    <x v="0"/>
    <x v="1"/>
    <n v="36657553"/>
  </r>
  <r>
    <x v="7"/>
    <x v="0"/>
    <x v="2"/>
    <n v="26582986"/>
  </r>
  <r>
    <x v="7"/>
    <x v="0"/>
    <x v="3"/>
    <n v="3120980"/>
  </r>
  <r>
    <x v="7"/>
    <x v="1"/>
    <x v="0"/>
    <n v="142182"/>
  </r>
  <r>
    <x v="7"/>
    <x v="1"/>
    <x v="1"/>
    <n v="18105"/>
  </r>
  <r>
    <x v="7"/>
    <x v="1"/>
    <x v="2"/>
    <n v="117564"/>
  </r>
  <r>
    <x v="7"/>
    <x v="1"/>
    <x v="3"/>
    <n v="6513"/>
  </r>
  <r>
    <x v="7"/>
    <x v="2"/>
    <x v="0"/>
    <n v="545110"/>
  </r>
  <r>
    <x v="7"/>
    <x v="2"/>
    <x v="1"/>
    <n v="325607"/>
  </r>
  <r>
    <x v="7"/>
    <x v="2"/>
    <x v="2"/>
    <n v="154186"/>
  </r>
  <r>
    <x v="7"/>
    <x v="2"/>
    <x v="3"/>
    <n v="65316"/>
  </r>
  <r>
    <x v="7"/>
    <x v="3"/>
    <x v="0"/>
    <n v="598960"/>
  </r>
  <r>
    <x v="7"/>
    <x v="3"/>
    <x v="1"/>
    <n v="200226"/>
  </r>
  <r>
    <x v="7"/>
    <x v="3"/>
    <x v="2"/>
    <n v="366515"/>
  </r>
  <r>
    <x v="7"/>
    <x v="3"/>
    <x v="3"/>
    <n v="32219"/>
  </r>
  <r>
    <x v="7"/>
    <x v="4"/>
    <x v="0"/>
    <n v="856595"/>
  </r>
  <r>
    <x v="7"/>
    <x v="4"/>
    <x v="1"/>
    <n v="539321"/>
  </r>
  <r>
    <x v="7"/>
    <x v="4"/>
    <x v="2"/>
    <n v="304396"/>
  </r>
  <r>
    <x v="7"/>
    <x v="4"/>
    <x v="3"/>
    <n v="12877"/>
  </r>
  <r>
    <x v="7"/>
    <x v="5"/>
    <x v="0"/>
    <n v="9669881"/>
  </r>
  <r>
    <x v="7"/>
    <x v="5"/>
    <x v="1"/>
    <n v="3596012"/>
  </r>
  <r>
    <x v="7"/>
    <x v="5"/>
    <x v="2"/>
    <n v="5539265"/>
  </r>
  <r>
    <x v="7"/>
    <x v="5"/>
    <x v="3"/>
    <n v="534604"/>
  </r>
  <r>
    <x v="7"/>
    <x v="6"/>
    <x v="0"/>
    <n v="15007434"/>
  </r>
  <r>
    <x v="7"/>
    <x v="6"/>
    <x v="1"/>
    <n v="7892243"/>
  </r>
  <r>
    <x v="7"/>
    <x v="6"/>
    <x v="2"/>
    <n v="6589580"/>
  </r>
  <r>
    <x v="7"/>
    <x v="6"/>
    <x v="3"/>
    <n v="525611"/>
  </r>
  <r>
    <x v="7"/>
    <x v="7"/>
    <x v="0"/>
    <n v="6661588"/>
  </r>
  <r>
    <x v="7"/>
    <x v="7"/>
    <x v="1"/>
    <n v="4005504"/>
  </r>
  <r>
    <x v="7"/>
    <x v="7"/>
    <x v="2"/>
    <n v="2400991"/>
  </r>
  <r>
    <x v="7"/>
    <x v="7"/>
    <x v="3"/>
    <n v="255093"/>
  </r>
  <r>
    <x v="7"/>
    <x v="8"/>
    <x v="0"/>
    <n v="14086345"/>
  </r>
  <r>
    <x v="7"/>
    <x v="8"/>
    <x v="1"/>
    <n v="11111301"/>
  </r>
  <r>
    <x v="7"/>
    <x v="8"/>
    <x v="2"/>
    <n v="2360618"/>
  </r>
  <r>
    <x v="7"/>
    <x v="8"/>
    <x v="3"/>
    <n v="614426"/>
  </r>
  <r>
    <x v="7"/>
    <x v="9"/>
    <x v="0"/>
    <n v="14863794"/>
  </r>
  <r>
    <x v="7"/>
    <x v="9"/>
    <x v="1"/>
    <n v="6790749"/>
  </r>
  <r>
    <x v="7"/>
    <x v="9"/>
    <x v="2"/>
    <n v="7075226"/>
  </r>
  <r>
    <x v="7"/>
    <x v="9"/>
    <x v="3"/>
    <n v="997819"/>
  </r>
  <r>
    <x v="7"/>
    <x v="10"/>
    <x v="0"/>
    <n v="3929631"/>
  </r>
  <r>
    <x v="7"/>
    <x v="10"/>
    <x v="1"/>
    <n v="2178483"/>
  </r>
  <r>
    <x v="7"/>
    <x v="10"/>
    <x v="2"/>
    <n v="1674646"/>
  </r>
  <r>
    <x v="7"/>
    <x v="10"/>
    <x v="3"/>
    <n v="76502"/>
  </r>
  <r>
    <x v="8"/>
    <x v="0"/>
    <x v="0"/>
    <n v="72145984"/>
  </r>
  <r>
    <x v="8"/>
    <x v="0"/>
    <x v="1"/>
    <n v="42242199"/>
  </r>
  <r>
    <x v="8"/>
    <x v="0"/>
    <x v="2"/>
    <n v="26444381"/>
  </r>
  <r>
    <x v="8"/>
    <x v="0"/>
    <x v="3"/>
    <n v="3459404"/>
  </r>
  <r>
    <x v="8"/>
    <x v="1"/>
    <x v="0"/>
    <n v="126388"/>
  </r>
  <r>
    <x v="8"/>
    <x v="1"/>
    <x v="1"/>
    <n v="19228"/>
  </r>
  <r>
    <x v="8"/>
    <x v="1"/>
    <x v="2"/>
    <n v="106071"/>
  </r>
  <r>
    <x v="8"/>
    <x v="1"/>
    <x v="3"/>
    <n v="1090"/>
  </r>
  <r>
    <x v="8"/>
    <x v="2"/>
    <x v="0"/>
    <n v="575952"/>
  </r>
  <r>
    <x v="8"/>
    <x v="2"/>
    <x v="1"/>
    <n v="371428"/>
  </r>
  <r>
    <x v="8"/>
    <x v="2"/>
    <x v="2"/>
    <n v="152580"/>
  </r>
  <r>
    <x v="8"/>
    <x v="2"/>
    <x v="3"/>
    <n v="51944"/>
  </r>
  <r>
    <x v="8"/>
    <x v="3"/>
    <x v="0"/>
    <n v="585282"/>
  </r>
  <r>
    <x v="8"/>
    <x v="3"/>
    <x v="1"/>
    <n v="221103"/>
  </r>
  <r>
    <x v="8"/>
    <x v="3"/>
    <x v="2"/>
    <n v="350183"/>
  </r>
  <r>
    <x v="8"/>
    <x v="3"/>
    <x v="3"/>
    <n v="13996"/>
  </r>
  <r>
    <x v="8"/>
    <x v="4"/>
    <x v="0"/>
    <n v="868332"/>
  </r>
  <r>
    <x v="8"/>
    <x v="4"/>
    <x v="1"/>
    <n v="538891"/>
  </r>
  <r>
    <x v="8"/>
    <x v="4"/>
    <x v="2"/>
    <n v="317782"/>
  </r>
  <r>
    <x v="8"/>
    <x v="4"/>
    <x v="3"/>
    <n v="11659"/>
  </r>
  <r>
    <x v="8"/>
    <x v="5"/>
    <x v="0"/>
    <n v="10288962"/>
  </r>
  <r>
    <x v="8"/>
    <x v="5"/>
    <x v="1"/>
    <n v="3998245"/>
  </r>
  <r>
    <x v="8"/>
    <x v="5"/>
    <x v="2"/>
    <n v="5646655"/>
  </r>
  <r>
    <x v="8"/>
    <x v="5"/>
    <x v="3"/>
    <n v="644061"/>
  </r>
  <r>
    <x v="8"/>
    <x v="6"/>
    <x v="0"/>
    <n v="16815890"/>
  </r>
  <r>
    <x v="8"/>
    <x v="6"/>
    <x v="1"/>
    <n v="9553732"/>
  </r>
  <r>
    <x v="8"/>
    <x v="6"/>
    <x v="2"/>
    <n v="6762106"/>
  </r>
  <r>
    <x v="8"/>
    <x v="6"/>
    <x v="3"/>
    <n v="500052"/>
  </r>
  <r>
    <x v="8"/>
    <x v="7"/>
    <x v="0"/>
    <n v="7012226"/>
  </r>
  <r>
    <x v="8"/>
    <x v="7"/>
    <x v="1"/>
    <n v="4373573"/>
  </r>
  <r>
    <x v="8"/>
    <x v="7"/>
    <x v="2"/>
    <n v="2343164"/>
  </r>
  <r>
    <x v="8"/>
    <x v="7"/>
    <x v="3"/>
    <n v="295489"/>
  </r>
  <r>
    <x v="8"/>
    <x v="8"/>
    <x v="0"/>
    <n v="16465455"/>
  </r>
  <r>
    <x v="8"/>
    <x v="8"/>
    <x v="1"/>
    <n v="13581937"/>
  </r>
  <r>
    <x v="8"/>
    <x v="8"/>
    <x v="2"/>
    <n v="2238124"/>
  </r>
  <r>
    <x v="8"/>
    <x v="8"/>
    <x v="3"/>
    <n v="645394"/>
  </r>
  <r>
    <x v="8"/>
    <x v="9"/>
    <x v="0"/>
    <n v="15445029"/>
  </r>
  <r>
    <x v="8"/>
    <x v="9"/>
    <x v="1"/>
    <n v="7397064"/>
  </r>
  <r>
    <x v="8"/>
    <x v="9"/>
    <x v="2"/>
    <n v="6836247"/>
  </r>
  <r>
    <x v="8"/>
    <x v="9"/>
    <x v="3"/>
    <n v="1211717"/>
  </r>
  <r>
    <x v="8"/>
    <x v="10"/>
    <x v="0"/>
    <n v="3962468"/>
  </r>
  <r>
    <x v="8"/>
    <x v="10"/>
    <x v="1"/>
    <n v="2186997"/>
  </r>
  <r>
    <x v="8"/>
    <x v="10"/>
    <x v="2"/>
    <n v="1691469"/>
  </r>
  <r>
    <x v="8"/>
    <x v="10"/>
    <x v="3"/>
    <n v="84002"/>
  </r>
  <r>
    <x v="9"/>
    <x v="0"/>
    <x v="0"/>
    <n v="82777874"/>
  </r>
  <r>
    <x v="9"/>
    <x v="0"/>
    <x v="1"/>
    <n v="46867169"/>
  </r>
  <r>
    <x v="9"/>
    <x v="0"/>
    <x v="2"/>
    <n v="29966621"/>
  </r>
  <r>
    <x v="9"/>
    <x v="0"/>
    <x v="3"/>
    <n v="5944084"/>
  </r>
  <r>
    <x v="9"/>
    <x v="1"/>
    <x v="0"/>
    <n v="140997"/>
  </r>
  <r>
    <x v="9"/>
    <x v="1"/>
    <x v="1"/>
    <n v="22332"/>
  </r>
  <r>
    <x v="9"/>
    <x v="1"/>
    <x v="2"/>
    <n v="113843"/>
  </r>
  <r>
    <x v="9"/>
    <x v="1"/>
    <x v="3"/>
    <n v="4822"/>
  </r>
  <r>
    <x v="9"/>
    <x v="2"/>
    <x v="0"/>
    <n v="532352"/>
  </r>
  <r>
    <x v="9"/>
    <x v="2"/>
    <x v="1"/>
    <n v="333822"/>
  </r>
  <r>
    <x v="9"/>
    <x v="2"/>
    <x v="2"/>
    <n v="167079"/>
  </r>
  <r>
    <x v="9"/>
    <x v="2"/>
    <x v="3"/>
    <n v="31451"/>
  </r>
  <r>
    <x v="9"/>
    <x v="3"/>
    <x v="0"/>
    <n v="649855"/>
  </r>
  <r>
    <x v="9"/>
    <x v="3"/>
    <x v="1"/>
    <n v="250060"/>
  </r>
  <r>
    <x v="9"/>
    <x v="3"/>
    <x v="2"/>
    <n v="385322"/>
  </r>
  <r>
    <x v="9"/>
    <x v="3"/>
    <x v="3"/>
    <n v="14473"/>
  </r>
  <r>
    <x v="9"/>
    <x v="4"/>
    <x v="0"/>
    <n v="962867"/>
  </r>
  <r>
    <x v="9"/>
    <x v="4"/>
    <x v="1"/>
    <n v="599433"/>
  </r>
  <r>
    <x v="9"/>
    <x v="4"/>
    <x v="2"/>
    <n v="345928"/>
  </r>
  <r>
    <x v="9"/>
    <x v="4"/>
    <x v="3"/>
    <n v="17506"/>
  </r>
  <r>
    <x v="9"/>
    <x v="5"/>
    <x v="0"/>
    <n v="11113363"/>
  </r>
  <r>
    <x v="9"/>
    <x v="5"/>
    <x v="1"/>
    <n v="4085402"/>
  </r>
  <r>
    <x v="9"/>
    <x v="5"/>
    <x v="2"/>
    <n v="6454363"/>
  </r>
  <r>
    <x v="9"/>
    <x v="5"/>
    <x v="3"/>
    <n v="573598"/>
  </r>
  <r>
    <x v="9"/>
    <x v="6"/>
    <x v="0"/>
    <n v="18805823"/>
  </r>
  <r>
    <x v="9"/>
    <x v="6"/>
    <x v="1"/>
    <n v="10756189"/>
  </r>
  <r>
    <x v="9"/>
    <x v="6"/>
    <x v="2"/>
    <n v="7566006"/>
  </r>
  <r>
    <x v="9"/>
    <x v="6"/>
    <x v="3"/>
    <n v="483628"/>
  </r>
  <r>
    <x v="9"/>
    <x v="7"/>
    <x v="0"/>
    <n v="8493978"/>
  </r>
  <r>
    <x v="9"/>
    <x v="7"/>
    <x v="1"/>
    <n v="5295489"/>
  </r>
  <r>
    <x v="9"/>
    <x v="7"/>
    <x v="2"/>
    <n v="2780582"/>
  </r>
  <r>
    <x v="9"/>
    <x v="7"/>
    <x v="3"/>
    <n v="417907"/>
  </r>
  <r>
    <x v="9"/>
    <x v="8"/>
    <x v="0"/>
    <n v="19222416"/>
  </r>
  <r>
    <x v="9"/>
    <x v="8"/>
    <x v="1"/>
    <n v="14356718"/>
  </r>
  <r>
    <x v="9"/>
    <x v="8"/>
    <x v="2"/>
    <n v="2663129"/>
  </r>
  <r>
    <x v="9"/>
    <x v="8"/>
    <x v="3"/>
    <n v="2202569"/>
  </r>
  <r>
    <x v="9"/>
    <x v="9"/>
    <x v="0"/>
    <n v="18684236"/>
  </r>
  <r>
    <x v="9"/>
    <x v="9"/>
    <x v="1"/>
    <n v="8941009"/>
  </r>
  <r>
    <x v="9"/>
    <x v="9"/>
    <x v="2"/>
    <n v="7661816"/>
  </r>
  <r>
    <x v="9"/>
    <x v="9"/>
    <x v="3"/>
    <n v="2081411"/>
  </r>
  <r>
    <x v="9"/>
    <x v="10"/>
    <x v="0"/>
    <n v="4171987"/>
  </r>
  <r>
    <x v="9"/>
    <x v="10"/>
    <x v="1"/>
    <n v="2226716"/>
  </r>
  <r>
    <x v="9"/>
    <x v="10"/>
    <x v="2"/>
    <n v="1828553"/>
  </r>
  <r>
    <x v="9"/>
    <x v="10"/>
    <x v="3"/>
    <n v="116719"/>
  </r>
  <r>
    <x v="10"/>
    <x v="0"/>
    <x v="0"/>
    <n v="95027019"/>
  </r>
  <r>
    <x v="10"/>
    <x v="0"/>
    <x v="1"/>
    <n v="54092442"/>
  </r>
  <r>
    <x v="10"/>
    <x v="0"/>
    <x v="2"/>
    <n v="33589259"/>
  </r>
  <r>
    <x v="10"/>
    <x v="0"/>
    <x v="3"/>
    <n v="7345318"/>
  </r>
  <r>
    <x v="10"/>
    <x v="1"/>
    <x v="0"/>
    <n v="156627"/>
  </r>
  <r>
    <x v="10"/>
    <x v="1"/>
    <x v="1"/>
    <n v="25562"/>
  </r>
  <r>
    <x v="10"/>
    <x v="1"/>
    <x v="2"/>
    <n v="127851"/>
  </r>
  <r>
    <x v="10"/>
    <x v="1"/>
    <x v="3"/>
    <n v="3214"/>
  </r>
  <r>
    <x v="10"/>
    <x v="2"/>
    <x v="0"/>
    <n v="727712"/>
  </r>
  <r>
    <x v="10"/>
    <x v="2"/>
    <x v="1"/>
    <n v="464322"/>
  </r>
  <r>
    <x v="10"/>
    <x v="2"/>
    <x v="2"/>
    <n v="188661"/>
  </r>
  <r>
    <x v="10"/>
    <x v="2"/>
    <x v="3"/>
    <n v="74729"/>
  </r>
  <r>
    <x v="10"/>
    <x v="3"/>
    <x v="0"/>
    <n v="737817"/>
  </r>
  <r>
    <x v="10"/>
    <x v="3"/>
    <x v="1"/>
    <n v="287011"/>
  </r>
  <r>
    <x v="10"/>
    <x v="3"/>
    <x v="2"/>
    <n v="432417"/>
  </r>
  <r>
    <x v="10"/>
    <x v="3"/>
    <x v="3"/>
    <n v="18389"/>
  </r>
  <r>
    <x v="10"/>
    <x v="4"/>
    <x v="0"/>
    <n v="1141626"/>
  </r>
  <r>
    <x v="10"/>
    <x v="4"/>
    <x v="1"/>
    <n v="745767"/>
  </r>
  <r>
    <x v="10"/>
    <x v="4"/>
    <x v="2"/>
    <n v="380682"/>
  </r>
  <r>
    <x v="10"/>
    <x v="4"/>
    <x v="3"/>
    <n v="15178"/>
  </r>
  <r>
    <x v="10"/>
    <x v="5"/>
    <x v="0"/>
    <n v="12732762"/>
  </r>
  <r>
    <x v="10"/>
    <x v="5"/>
    <x v="1"/>
    <n v="5105713"/>
  </r>
  <r>
    <x v="10"/>
    <x v="5"/>
    <x v="2"/>
    <n v="6939398"/>
  </r>
  <r>
    <x v="10"/>
    <x v="5"/>
    <x v="3"/>
    <n v="687651"/>
  </r>
  <r>
    <x v="10"/>
    <x v="6"/>
    <x v="0"/>
    <n v="21670859"/>
  </r>
  <r>
    <x v="10"/>
    <x v="6"/>
    <x v="1"/>
    <n v="12435545"/>
  </r>
  <r>
    <x v="10"/>
    <x v="6"/>
    <x v="2"/>
    <n v="8666036"/>
  </r>
  <r>
    <x v="10"/>
    <x v="6"/>
    <x v="3"/>
    <n v="569278"/>
  </r>
  <r>
    <x v="10"/>
    <x v="7"/>
    <x v="0"/>
    <n v="9749233"/>
  </r>
  <r>
    <x v="10"/>
    <x v="7"/>
    <x v="1"/>
    <n v="6090036"/>
  </r>
  <r>
    <x v="10"/>
    <x v="7"/>
    <x v="2"/>
    <n v="3024927"/>
  </r>
  <r>
    <x v="10"/>
    <x v="7"/>
    <x v="3"/>
    <n v="634270"/>
  </r>
  <r>
    <x v="10"/>
    <x v="8"/>
    <x v="0"/>
    <n v="21161290"/>
  </r>
  <r>
    <x v="10"/>
    <x v="8"/>
    <x v="1"/>
    <n v="15873885"/>
  </r>
  <r>
    <x v="10"/>
    <x v="8"/>
    <x v="2"/>
    <n v="2895500"/>
  </r>
  <r>
    <x v="10"/>
    <x v="8"/>
    <x v="3"/>
    <n v="2391905"/>
  </r>
  <r>
    <x v="10"/>
    <x v="9"/>
    <x v="0"/>
    <n v="22253394"/>
  </r>
  <r>
    <x v="10"/>
    <x v="9"/>
    <x v="1"/>
    <n v="10503613"/>
  </r>
  <r>
    <x v="10"/>
    <x v="9"/>
    <x v="2"/>
    <n v="8955370"/>
  </r>
  <r>
    <x v="10"/>
    <x v="9"/>
    <x v="3"/>
    <n v="2794411"/>
  </r>
  <r>
    <x v="10"/>
    <x v="10"/>
    <x v="0"/>
    <n v="4695700"/>
  </r>
  <r>
    <x v="10"/>
    <x v="10"/>
    <x v="1"/>
    <n v="2560989"/>
  </r>
  <r>
    <x v="10"/>
    <x v="10"/>
    <x v="2"/>
    <n v="1978418"/>
  </r>
  <r>
    <x v="10"/>
    <x v="10"/>
    <x v="3"/>
    <n v="156293"/>
  </r>
</pivotCacheRecords>
</file>

<file path=xl/pivotCache/pivotCacheRecords5.xml><?xml version="1.0" encoding="utf-8"?>
<pivotCacheRecords xmlns="http://schemas.openxmlformats.org/spreadsheetml/2006/main" xmlns:r="http://schemas.openxmlformats.org/officeDocument/2006/relationships" count="230">
  <r>
    <x v="0"/>
    <x v="0"/>
    <x v="0"/>
    <x v="0"/>
    <n v="2416633916"/>
  </r>
  <r>
    <x v="1"/>
    <x v="0"/>
    <x v="0"/>
    <x v="0"/>
    <n v="45909486"/>
  </r>
  <r>
    <x v="2"/>
    <x v="0"/>
    <x v="0"/>
    <x v="0"/>
    <n v="79629"/>
  </r>
  <r>
    <x v="3"/>
    <x v="0"/>
    <x v="0"/>
    <x v="0"/>
    <n v="526692"/>
  </r>
  <r>
    <x v="4"/>
    <x v="0"/>
    <x v="0"/>
    <x v="0"/>
    <n v="76305613"/>
  </r>
  <r>
    <x v="5"/>
    <x v="0"/>
    <x v="0"/>
    <x v="0"/>
    <n v="138370795"/>
  </r>
  <r>
    <x v="6"/>
    <x v="0"/>
    <x v="0"/>
    <x v="0"/>
    <n v="225762735"/>
  </r>
  <r>
    <x v="7"/>
    <x v="0"/>
    <x v="0"/>
    <x v="0"/>
    <n v="17192059"/>
  </r>
  <r>
    <x v="8"/>
    <x v="0"/>
    <x v="0"/>
    <x v="0"/>
    <m/>
  </r>
  <r>
    <x v="9"/>
    <x v="0"/>
    <x v="0"/>
    <x v="0"/>
    <n v="29204"/>
  </r>
  <r>
    <x v="10"/>
    <x v="0"/>
    <x v="0"/>
    <x v="0"/>
    <n v="17011190"/>
  </r>
  <r>
    <x v="11"/>
    <x v="0"/>
    <x v="0"/>
    <x v="0"/>
    <n v="4118353"/>
  </r>
  <r>
    <x v="12"/>
    <x v="1"/>
    <x v="0"/>
    <x v="0"/>
    <n v="68977983"/>
  </r>
  <r>
    <x v="13"/>
    <x v="1"/>
    <x v="0"/>
    <x v="0"/>
    <n v="990004342"/>
  </r>
  <r>
    <x v="14"/>
    <x v="1"/>
    <x v="0"/>
    <x v="0"/>
    <n v="12474856"/>
  </r>
  <r>
    <x v="15"/>
    <x v="1"/>
    <x v="0"/>
    <x v="0"/>
    <n v="409946618"/>
  </r>
  <r>
    <x v="16"/>
    <x v="1"/>
    <x v="0"/>
    <x v="0"/>
    <n v="18144568"/>
  </r>
  <r>
    <x v="17"/>
    <x v="1"/>
    <x v="0"/>
    <x v="0"/>
    <n v="1231609390"/>
  </r>
  <r>
    <x v="18"/>
    <x v="1"/>
    <x v="0"/>
    <x v="0"/>
    <n v="60631215"/>
  </r>
  <r>
    <x v="19"/>
    <x v="1"/>
    <x v="0"/>
    <x v="0"/>
    <n v="33539251"/>
  </r>
  <r>
    <x v="20"/>
    <x v="1"/>
    <x v="0"/>
    <x v="0"/>
    <n v="15102555"/>
  </r>
  <r>
    <x v="21"/>
    <x v="1"/>
    <x v="0"/>
    <x v="0"/>
    <n v="361029"/>
  </r>
  <r>
    <x v="0"/>
    <x v="0"/>
    <x v="1"/>
    <x v="0"/>
    <n v="3351845662"/>
  </r>
  <r>
    <x v="1"/>
    <x v="0"/>
    <x v="1"/>
    <x v="0"/>
    <n v="31352991"/>
  </r>
  <r>
    <x v="2"/>
    <x v="0"/>
    <x v="1"/>
    <x v="0"/>
    <m/>
  </r>
  <r>
    <x v="3"/>
    <x v="0"/>
    <x v="1"/>
    <x v="0"/>
    <n v="525244"/>
  </r>
  <r>
    <x v="4"/>
    <x v="0"/>
    <x v="1"/>
    <x v="0"/>
    <n v="86812144"/>
  </r>
  <r>
    <x v="5"/>
    <x v="0"/>
    <x v="1"/>
    <x v="0"/>
    <n v="108739777"/>
  </r>
  <r>
    <x v="6"/>
    <x v="0"/>
    <x v="1"/>
    <x v="0"/>
    <n v="272643222"/>
  </r>
  <r>
    <x v="7"/>
    <x v="0"/>
    <x v="1"/>
    <x v="0"/>
    <n v="20289904"/>
  </r>
  <r>
    <x v="8"/>
    <x v="0"/>
    <x v="1"/>
    <x v="0"/>
    <m/>
  </r>
  <r>
    <x v="9"/>
    <x v="0"/>
    <x v="1"/>
    <x v="0"/>
    <n v="2984"/>
  </r>
  <r>
    <x v="10"/>
    <x v="0"/>
    <x v="1"/>
    <x v="0"/>
    <n v="19791115"/>
  </r>
  <r>
    <x v="11"/>
    <x v="0"/>
    <x v="1"/>
    <x v="0"/>
    <n v="3852844"/>
  </r>
  <r>
    <x v="12"/>
    <x v="1"/>
    <x v="1"/>
    <x v="0"/>
    <n v="80103632"/>
  </r>
  <r>
    <x v="13"/>
    <x v="1"/>
    <x v="1"/>
    <x v="0"/>
    <n v="1440607706"/>
  </r>
  <r>
    <x v="14"/>
    <x v="1"/>
    <x v="1"/>
    <x v="0"/>
    <n v="8696608"/>
  </r>
  <r>
    <x v="15"/>
    <x v="1"/>
    <x v="1"/>
    <x v="0"/>
    <n v="637818494"/>
  </r>
  <r>
    <x v="16"/>
    <x v="1"/>
    <x v="1"/>
    <x v="0"/>
    <n v="9355351"/>
  </r>
  <r>
    <x v="17"/>
    <x v="1"/>
    <x v="1"/>
    <x v="0"/>
    <n v="1534227959"/>
  </r>
  <r>
    <x v="18"/>
    <x v="1"/>
    <x v="1"/>
    <x v="0"/>
    <n v="55474632"/>
  </r>
  <r>
    <x v="19"/>
    <x v="1"/>
    <x v="1"/>
    <x v="0"/>
    <n v="44538175"/>
  </r>
  <r>
    <x v="20"/>
    <x v="1"/>
    <x v="1"/>
    <x v="0"/>
    <n v="25565043"/>
  </r>
  <r>
    <x v="21"/>
    <x v="1"/>
    <x v="1"/>
    <x v="0"/>
    <n v="526368"/>
  </r>
  <r>
    <x v="0"/>
    <x v="0"/>
    <x v="2"/>
    <x v="0"/>
    <n v="2826679812"/>
  </r>
  <r>
    <x v="1"/>
    <x v="0"/>
    <x v="2"/>
    <x v="0"/>
    <n v="50773031"/>
  </r>
  <r>
    <x v="2"/>
    <x v="0"/>
    <x v="2"/>
    <x v="0"/>
    <m/>
  </r>
  <r>
    <x v="3"/>
    <x v="0"/>
    <x v="2"/>
    <x v="0"/>
    <n v="437023"/>
  </r>
  <r>
    <x v="4"/>
    <x v="0"/>
    <x v="2"/>
    <x v="0"/>
    <n v="78000142"/>
  </r>
  <r>
    <x v="5"/>
    <x v="0"/>
    <x v="2"/>
    <x v="0"/>
    <n v="136801112"/>
  </r>
  <r>
    <x v="6"/>
    <x v="0"/>
    <x v="2"/>
    <x v="0"/>
    <n v="218012340"/>
  </r>
  <r>
    <x v="7"/>
    <x v="0"/>
    <x v="2"/>
    <x v="0"/>
    <n v="17172530"/>
  </r>
  <r>
    <x v="8"/>
    <x v="0"/>
    <x v="2"/>
    <x v="0"/>
    <m/>
  </r>
  <r>
    <x v="9"/>
    <x v="0"/>
    <x v="2"/>
    <x v="0"/>
    <m/>
  </r>
  <r>
    <x v="10"/>
    <x v="0"/>
    <x v="2"/>
    <x v="0"/>
    <n v="17267159"/>
  </r>
  <r>
    <x v="11"/>
    <x v="0"/>
    <x v="2"/>
    <x v="0"/>
    <n v="4455611"/>
  </r>
  <r>
    <x v="12"/>
    <x v="1"/>
    <x v="2"/>
    <x v="0"/>
    <n v="62162114"/>
  </r>
  <r>
    <x v="13"/>
    <x v="1"/>
    <x v="2"/>
    <x v="0"/>
    <n v="960974728"/>
  </r>
  <r>
    <x v="14"/>
    <x v="1"/>
    <x v="2"/>
    <x v="0"/>
    <n v="9896586"/>
  </r>
  <r>
    <x v="15"/>
    <x v="1"/>
    <x v="2"/>
    <x v="0"/>
    <n v="433971280"/>
  </r>
  <r>
    <x v="16"/>
    <x v="1"/>
    <x v="2"/>
    <x v="0"/>
    <n v="19226149"/>
  </r>
  <r>
    <x v="17"/>
    <x v="1"/>
    <x v="2"/>
    <x v="0"/>
    <n v="1057285537"/>
  </r>
  <r>
    <x v="18"/>
    <x v="1"/>
    <x v="2"/>
    <x v="0"/>
    <n v="59104271"/>
  </r>
  <r>
    <x v="19"/>
    <x v="1"/>
    <x v="2"/>
    <x v="0"/>
    <n v="26853161"/>
  </r>
  <r>
    <x v="20"/>
    <x v="1"/>
    <x v="2"/>
    <x v="0"/>
    <n v="17384387"/>
  </r>
  <r>
    <x v="21"/>
    <x v="1"/>
    <x v="2"/>
    <x v="0"/>
    <n v="216906"/>
  </r>
  <r>
    <x v="0"/>
    <x v="0"/>
    <x v="3"/>
    <x v="0"/>
    <n v="3042741686"/>
  </r>
  <r>
    <x v="1"/>
    <x v="0"/>
    <x v="3"/>
    <x v="0"/>
    <n v="55556731"/>
  </r>
  <r>
    <x v="2"/>
    <x v="0"/>
    <x v="3"/>
    <x v="0"/>
    <n v="50545"/>
  </r>
  <r>
    <x v="3"/>
    <x v="0"/>
    <x v="3"/>
    <x v="0"/>
    <n v="299545"/>
  </r>
  <r>
    <x v="4"/>
    <x v="0"/>
    <x v="3"/>
    <x v="0"/>
    <n v="81203259"/>
  </r>
  <r>
    <x v="5"/>
    <x v="0"/>
    <x v="3"/>
    <x v="0"/>
    <n v="99898731"/>
  </r>
  <r>
    <x v="6"/>
    <x v="0"/>
    <x v="3"/>
    <x v="0"/>
    <n v="173355592"/>
  </r>
  <r>
    <x v="7"/>
    <x v="0"/>
    <x v="3"/>
    <x v="0"/>
    <n v="19876088"/>
  </r>
  <r>
    <x v="8"/>
    <x v="0"/>
    <x v="3"/>
    <x v="0"/>
    <m/>
  </r>
  <r>
    <x v="9"/>
    <x v="0"/>
    <x v="3"/>
    <x v="0"/>
    <m/>
  </r>
  <r>
    <x v="10"/>
    <x v="0"/>
    <x v="3"/>
    <x v="0"/>
    <n v="20386266"/>
  </r>
  <r>
    <x v="11"/>
    <x v="0"/>
    <x v="3"/>
    <x v="0"/>
    <n v="2915572"/>
  </r>
  <r>
    <x v="12"/>
    <x v="1"/>
    <x v="3"/>
    <x v="0"/>
    <n v="80675139"/>
  </r>
  <r>
    <x v="13"/>
    <x v="1"/>
    <x v="3"/>
    <x v="0"/>
    <n v="1101008198"/>
  </r>
  <r>
    <x v="14"/>
    <x v="1"/>
    <x v="3"/>
    <x v="0"/>
    <n v="7759287"/>
  </r>
  <r>
    <x v="15"/>
    <x v="1"/>
    <x v="3"/>
    <x v="0"/>
    <n v="495337871"/>
  </r>
  <r>
    <x v="16"/>
    <x v="1"/>
    <x v="3"/>
    <x v="0"/>
    <n v="8058064"/>
  </r>
  <r>
    <x v="17"/>
    <x v="1"/>
    <x v="3"/>
    <x v="0"/>
    <n v="1509260453"/>
  </r>
  <r>
    <x v="18"/>
    <x v="1"/>
    <x v="3"/>
    <x v="0"/>
    <n v="47177590"/>
  </r>
  <r>
    <x v="19"/>
    <x v="1"/>
    <x v="3"/>
    <x v="0"/>
    <n v="33558124"/>
  </r>
  <r>
    <x v="20"/>
    <x v="1"/>
    <x v="3"/>
    <x v="0"/>
    <n v="22170039"/>
  </r>
  <r>
    <x v="21"/>
    <x v="1"/>
    <x v="3"/>
    <x v="0"/>
    <n v="624261"/>
  </r>
  <r>
    <x v="0"/>
    <x v="0"/>
    <x v="4"/>
    <x v="0"/>
    <n v="3971213923"/>
  </r>
  <r>
    <x v="1"/>
    <x v="0"/>
    <x v="4"/>
    <x v="0"/>
    <n v="42232650"/>
  </r>
  <r>
    <x v="2"/>
    <x v="0"/>
    <x v="4"/>
    <x v="0"/>
    <m/>
  </r>
  <r>
    <x v="3"/>
    <x v="0"/>
    <x v="4"/>
    <x v="0"/>
    <n v="13710513"/>
  </r>
  <r>
    <x v="4"/>
    <x v="0"/>
    <x v="4"/>
    <x v="0"/>
    <n v="78616262"/>
  </r>
  <r>
    <x v="5"/>
    <x v="0"/>
    <x v="4"/>
    <x v="0"/>
    <n v="162026550"/>
  </r>
  <r>
    <x v="6"/>
    <x v="0"/>
    <x v="4"/>
    <x v="0"/>
    <n v="255949637"/>
  </r>
  <r>
    <x v="7"/>
    <x v="0"/>
    <x v="4"/>
    <x v="0"/>
    <n v="21035722"/>
  </r>
  <r>
    <x v="8"/>
    <x v="0"/>
    <x v="4"/>
    <x v="0"/>
    <m/>
  </r>
  <r>
    <x v="9"/>
    <x v="0"/>
    <x v="4"/>
    <x v="0"/>
    <m/>
  </r>
  <r>
    <x v="10"/>
    <x v="0"/>
    <x v="4"/>
    <x v="0"/>
    <n v="27313721"/>
  </r>
  <r>
    <x v="11"/>
    <x v="0"/>
    <x v="4"/>
    <x v="0"/>
    <n v="5154498"/>
  </r>
  <r>
    <x v="12"/>
    <x v="1"/>
    <x v="4"/>
    <x v="0"/>
    <n v="106071390"/>
  </r>
  <r>
    <x v="13"/>
    <x v="1"/>
    <x v="4"/>
    <x v="0"/>
    <n v="1768743558"/>
  </r>
  <r>
    <x v="14"/>
    <x v="1"/>
    <x v="4"/>
    <x v="0"/>
    <n v="8156645"/>
  </r>
  <r>
    <x v="15"/>
    <x v="1"/>
    <x v="4"/>
    <x v="0"/>
    <n v="680064539"/>
  </r>
  <r>
    <x v="16"/>
    <x v="1"/>
    <x v="4"/>
    <x v="0"/>
    <n v="11363627"/>
  </r>
  <r>
    <x v="17"/>
    <x v="1"/>
    <x v="4"/>
    <x v="0"/>
    <n v="1390281097"/>
  </r>
  <r>
    <x v="18"/>
    <x v="1"/>
    <x v="4"/>
    <x v="0"/>
    <n v="56589136"/>
  </r>
  <r>
    <x v="19"/>
    <x v="1"/>
    <x v="4"/>
    <x v="0"/>
    <n v="53398345"/>
  </r>
  <r>
    <x v="20"/>
    <x v="1"/>
    <x v="4"/>
    <x v="0"/>
    <n v="41540750"/>
  </r>
  <r>
    <x v="21"/>
    <x v="1"/>
    <x v="4"/>
    <x v="0"/>
    <n v="3314203"/>
  </r>
  <r>
    <x v="0"/>
    <x v="0"/>
    <x v="0"/>
    <x v="1"/>
    <n v="305707583"/>
  </r>
  <r>
    <x v="1"/>
    <x v="0"/>
    <x v="0"/>
    <x v="1"/>
    <n v="83600278"/>
  </r>
  <r>
    <x v="2"/>
    <x v="0"/>
    <x v="0"/>
    <x v="1"/>
    <n v="90597996"/>
  </r>
  <r>
    <x v="3"/>
    <x v="0"/>
    <x v="0"/>
    <x v="1"/>
    <n v="32050203"/>
  </r>
  <r>
    <x v="4"/>
    <x v="0"/>
    <x v="0"/>
    <x v="1"/>
    <n v="19130283"/>
  </r>
  <r>
    <x v="5"/>
    <x v="0"/>
    <x v="0"/>
    <x v="1"/>
    <n v="7787535"/>
  </r>
  <r>
    <x v="6"/>
    <x v="0"/>
    <x v="0"/>
    <x v="1"/>
    <n v="744898"/>
  </r>
  <r>
    <x v="7"/>
    <x v="0"/>
    <x v="0"/>
    <x v="1"/>
    <n v="18122735"/>
  </r>
  <r>
    <x v="8"/>
    <x v="0"/>
    <x v="0"/>
    <x v="1"/>
    <n v="5921"/>
  </r>
  <r>
    <x v="9"/>
    <x v="0"/>
    <x v="0"/>
    <x v="1"/>
    <n v="286958"/>
  </r>
  <r>
    <x v="10"/>
    <x v="0"/>
    <x v="0"/>
    <x v="1"/>
    <n v="3055624"/>
  </r>
  <r>
    <x v="11"/>
    <x v="0"/>
    <x v="0"/>
    <x v="1"/>
    <n v="149250"/>
  </r>
  <r>
    <x v="12"/>
    <x v="1"/>
    <x v="0"/>
    <x v="1"/>
    <n v="120289074"/>
  </r>
  <r>
    <x v="13"/>
    <x v="1"/>
    <x v="0"/>
    <x v="1"/>
    <n v="196534084"/>
  </r>
  <r>
    <x v="14"/>
    <x v="1"/>
    <x v="0"/>
    <x v="1"/>
    <n v="11600639"/>
  </r>
  <r>
    <x v="15"/>
    <x v="1"/>
    <x v="0"/>
    <x v="1"/>
    <n v="68843594"/>
  </r>
  <r>
    <x v="16"/>
    <x v="1"/>
    <x v="0"/>
    <x v="1"/>
    <n v="18100262"/>
  </r>
  <r>
    <x v="17"/>
    <x v="1"/>
    <x v="0"/>
    <x v="1"/>
    <n v="184201385"/>
  </r>
  <r>
    <x v="18"/>
    <x v="1"/>
    <x v="0"/>
    <x v="1"/>
    <n v="21220671"/>
  </r>
  <r>
    <x v="19"/>
    <x v="1"/>
    <x v="0"/>
    <x v="1"/>
    <n v="51430370"/>
  </r>
  <r>
    <x v="20"/>
    <x v="1"/>
    <x v="0"/>
    <x v="1"/>
    <n v="124186422"/>
  </r>
  <r>
    <x v="21"/>
    <x v="1"/>
    <x v="0"/>
    <x v="1"/>
    <n v="112447503"/>
  </r>
  <r>
    <x v="0"/>
    <x v="0"/>
    <x v="1"/>
    <x v="1"/>
    <n v="374591423"/>
  </r>
  <r>
    <x v="1"/>
    <x v="0"/>
    <x v="1"/>
    <x v="1"/>
    <n v="100683996"/>
  </r>
  <r>
    <x v="2"/>
    <x v="0"/>
    <x v="1"/>
    <x v="1"/>
    <n v="91759881"/>
  </r>
  <r>
    <x v="3"/>
    <x v="0"/>
    <x v="1"/>
    <x v="1"/>
    <n v="38246353"/>
  </r>
  <r>
    <x v="4"/>
    <x v="0"/>
    <x v="1"/>
    <x v="1"/>
    <n v="22795856"/>
  </r>
  <r>
    <x v="5"/>
    <x v="0"/>
    <x v="1"/>
    <x v="1"/>
    <n v="14892739"/>
  </r>
  <r>
    <x v="6"/>
    <x v="0"/>
    <x v="1"/>
    <x v="1"/>
    <n v="289644"/>
  </r>
  <r>
    <x v="7"/>
    <x v="0"/>
    <x v="1"/>
    <x v="1"/>
    <n v="20735663"/>
  </r>
  <r>
    <x v="8"/>
    <x v="0"/>
    <x v="1"/>
    <x v="1"/>
    <n v="388284"/>
  </r>
  <r>
    <x v="9"/>
    <x v="0"/>
    <x v="1"/>
    <x v="1"/>
    <n v="276042"/>
  </r>
  <r>
    <x v="10"/>
    <x v="0"/>
    <x v="1"/>
    <x v="1"/>
    <n v="4119593"/>
  </r>
  <r>
    <x v="11"/>
    <x v="0"/>
    <x v="1"/>
    <x v="1"/>
    <n v="768931"/>
  </r>
  <r>
    <x v="12"/>
    <x v="1"/>
    <x v="1"/>
    <x v="1"/>
    <n v="137510793"/>
  </r>
  <r>
    <x v="13"/>
    <x v="1"/>
    <x v="1"/>
    <x v="1"/>
    <n v="306268059"/>
  </r>
  <r>
    <x v="14"/>
    <x v="1"/>
    <x v="1"/>
    <x v="1"/>
    <n v="17379267"/>
  </r>
  <r>
    <x v="15"/>
    <x v="1"/>
    <x v="1"/>
    <x v="1"/>
    <n v="72108026"/>
  </r>
  <r>
    <x v="16"/>
    <x v="1"/>
    <x v="1"/>
    <x v="1"/>
    <n v="30023634"/>
  </r>
  <r>
    <x v="17"/>
    <x v="1"/>
    <x v="1"/>
    <x v="1"/>
    <n v="252385520"/>
  </r>
  <r>
    <x v="18"/>
    <x v="1"/>
    <x v="1"/>
    <x v="1"/>
    <n v="26867618"/>
  </r>
  <r>
    <x v="19"/>
    <x v="1"/>
    <x v="1"/>
    <x v="1"/>
    <n v="67791605"/>
  </r>
  <r>
    <x v="20"/>
    <x v="1"/>
    <x v="1"/>
    <x v="1"/>
    <n v="146921118"/>
  </r>
  <r>
    <x v="21"/>
    <x v="1"/>
    <x v="1"/>
    <x v="1"/>
    <n v="117406683"/>
  </r>
  <r>
    <x v="0"/>
    <x v="0"/>
    <x v="2"/>
    <x v="1"/>
    <n v="278992727"/>
  </r>
  <r>
    <x v="1"/>
    <x v="0"/>
    <x v="2"/>
    <x v="1"/>
    <n v="74867687"/>
  </r>
  <r>
    <x v="2"/>
    <x v="0"/>
    <x v="2"/>
    <x v="1"/>
    <n v="87553614"/>
  </r>
  <r>
    <x v="3"/>
    <x v="0"/>
    <x v="2"/>
    <x v="1"/>
    <n v="35717855"/>
  </r>
  <r>
    <x v="4"/>
    <x v="0"/>
    <x v="2"/>
    <x v="1"/>
    <n v="16875408"/>
  </r>
  <r>
    <x v="5"/>
    <x v="0"/>
    <x v="2"/>
    <x v="1"/>
    <n v="5975162"/>
  </r>
  <r>
    <x v="6"/>
    <x v="0"/>
    <x v="2"/>
    <x v="1"/>
    <n v="215783"/>
  </r>
  <r>
    <x v="7"/>
    <x v="0"/>
    <x v="2"/>
    <x v="1"/>
    <n v="16164029"/>
  </r>
  <r>
    <x v="8"/>
    <x v="0"/>
    <x v="2"/>
    <x v="1"/>
    <m/>
  </r>
  <r>
    <x v="9"/>
    <x v="0"/>
    <x v="2"/>
    <x v="1"/>
    <n v="222822"/>
  </r>
  <r>
    <x v="10"/>
    <x v="0"/>
    <x v="2"/>
    <x v="1"/>
    <n v="4691037"/>
  </r>
  <r>
    <x v="11"/>
    <x v="0"/>
    <x v="2"/>
    <x v="1"/>
    <n v="121609"/>
  </r>
  <r>
    <x v="12"/>
    <x v="1"/>
    <x v="2"/>
    <x v="1"/>
    <n v="105268932"/>
  </r>
  <r>
    <x v="13"/>
    <x v="1"/>
    <x v="2"/>
    <x v="1"/>
    <n v="214964726"/>
  </r>
  <r>
    <x v="14"/>
    <x v="1"/>
    <x v="2"/>
    <x v="1"/>
    <n v="14462834"/>
  </r>
  <r>
    <x v="15"/>
    <x v="1"/>
    <x v="2"/>
    <x v="1"/>
    <n v="63657999"/>
  </r>
  <r>
    <x v="16"/>
    <x v="1"/>
    <x v="2"/>
    <x v="1"/>
    <n v="15670915"/>
  </r>
  <r>
    <x v="17"/>
    <x v="1"/>
    <x v="2"/>
    <x v="1"/>
    <n v="172584368"/>
  </r>
  <r>
    <x v="18"/>
    <x v="1"/>
    <x v="2"/>
    <x v="1"/>
    <n v="20910412"/>
  </r>
  <r>
    <x v="19"/>
    <x v="1"/>
    <x v="2"/>
    <x v="1"/>
    <n v="47126066"/>
  </r>
  <r>
    <x v="20"/>
    <x v="1"/>
    <x v="2"/>
    <x v="1"/>
    <n v="126046129"/>
  </r>
  <r>
    <x v="21"/>
    <x v="1"/>
    <x v="2"/>
    <x v="1"/>
    <n v="118772592"/>
  </r>
  <r>
    <x v="0"/>
    <x v="0"/>
    <x v="3"/>
    <x v="1"/>
    <n v="280951523"/>
  </r>
  <r>
    <x v="1"/>
    <x v="0"/>
    <x v="3"/>
    <x v="1"/>
    <n v="75293008"/>
  </r>
  <r>
    <x v="2"/>
    <x v="0"/>
    <x v="3"/>
    <x v="1"/>
    <n v="81391102"/>
  </r>
  <r>
    <x v="3"/>
    <x v="0"/>
    <x v="3"/>
    <x v="1"/>
    <n v="34323267"/>
  </r>
  <r>
    <x v="4"/>
    <x v="0"/>
    <x v="3"/>
    <x v="1"/>
    <n v="18781738"/>
  </r>
  <r>
    <x v="5"/>
    <x v="0"/>
    <x v="3"/>
    <x v="1"/>
    <n v="16794135"/>
  </r>
  <r>
    <x v="6"/>
    <x v="0"/>
    <x v="3"/>
    <x v="1"/>
    <n v="697879"/>
  </r>
  <r>
    <x v="7"/>
    <x v="0"/>
    <x v="3"/>
    <x v="1"/>
    <n v="17827091"/>
  </r>
  <r>
    <x v="8"/>
    <x v="0"/>
    <x v="3"/>
    <x v="1"/>
    <n v="1168"/>
  </r>
  <r>
    <x v="9"/>
    <x v="0"/>
    <x v="3"/>
    <x v="1"/>
    <n v="259211"/>
  </r>
  <r>
    <x v="10"/>
    <x v="0"/>
    <x v="3"/>
    <x v="1"/>
    <n v="4112340"/>
  </r>
  <r>
    <x v="11"/>
    <x v="0"/>
    <x v="3"/>
    <x v="1"/>
    <n v="245968"/>
  </r>
  <r>
    <x v="12"/>
    <x v="1"/>
    <x v="3"/>
    <x v="1"/>
    <n v="134352932"/>
  </r>
  <r>
    <x v="13"/>
    <x v="1"/>
    <x v="3"/>
    <x v="1"/>
    <n v="228482954"/>
  </r>
  <r>
    <x v="14"/>
    <x v="1"/>
    <x v="3"/>
    <x v="1"/>
    <n v="12212781"/>
  </r>
  <r>
    <x v="15"/>
    <x v="1"/>
    <x v="3"/>
    <x v="1"/>
    <n v="80483342"/>
  </r>
  <r>
    <x v="16"/>
    <x v="1"/>
    <x v="3"/>
    <x v="1"/>
    <n v="25416379"/>
  </r>
  <r>
    <x v="17"/>
    <x v="1"/>
    <x v="3"/>
    <x v="1"/>
    <n v="237786142"/>
  </r>
  <r>
    <x v="18"/>
    <x v="1"/>
    <x v="3"/>
    <x v="1"/>
    <n v="19513612"/>
  </r>
  <r>
    <x v="19"/>
    <x v="1"/>
    <x v="3"/>
    <x v="1"/>
    <n v="54980430"/>
  </r>
  <r>
    <x v="20"/>
    <x v="1"/>
    <x v="3"/>
    <x v="1"/>
    <n v="128414001"/>
  </r>
  <r>
    <x v="21"/>
    <x v="1"/>
    <x v="3"/>
    <x v="1"/>
    <n v="124308653"/>
  </r>
  <r>
    <x v="0"/>
    <x v="0"/>
    <x v="4"/>
    <x v="1"/>
    <n v="620403949"/>
  </r>
  <r>
    <x v="1"/>
    <x v="0"/>
    <x v="4"/>
    <x v="1"/>
    <n v="105447349"/>
  </r>
  <r>
    <x v="2"/>
    <x v="0"/>
    <x v="4"/>
    <x v="1"/>
    <n v="117408571"/>
  </r>
  <r>
    <x v="3"/>
    <x v="0"/>
    <x v="4"/>
    <x v="1"/>
    <n v="40988905"/>
  </r>
  <r>
    <x v="4"/>
    <x v="0"/>
    <x v="4"/>
    <x v="1"/>
    <n v="28867556"/>
  </r>
  <r>
    <x v="5"/>
    <x v="0"/>
    <x v="4"/>
    <x v="1"/>
    <n v="5314092"/>
  </r>
  <r>
    <x v="6"/>
    <x v="0"/>
    <x v="4"/>
    <x v="1"/>
    <n v="202539"/>
  </r>
  <r>
    <x v="7"/>
    <x v="0"/>
    <x v="4"/>
    <x v="1"/>
    <n v="42714085"/>
  </r>
  <r>
    <x v="8"/>
    <x v="0"/>
    <x v="4"/>
    <x v="1"/>
    <n v="627"/>
  </r>
  <r>
    <x v="9"/>
    <x v="0"/>
    <x v="4"/>
    <x v="1"/>
    <n v="219324"/>
  </r>
  <r>
    <x v="10"/>
    <x v="0"/>
    <x v="4"/>
    <x v="1"/>
    <n v="4644078"/>
  </r>
  <r>
    <x v="11"/>
    <x v="0"/>
    <x v="4"/>
    <x v="1"/>
    <n v="929321"/>
  </r>
  <r>
    <x v="12"/>
    <x v="1"/>
    <x v="4"/>
    <x v="1"/>
    <n v="144285593"/>
  </r>
  <r>
    <x v="13"/>
    <x v="1"/>
    <x v="4"/>
    <x v="1"/>
    <n v="384641008"/>
  </r>
  <r>
    <x v="14"/>
    <x v="1"/>
    <x v="4"/>
    <x v="1"/>
    <n v="22947921"/>
  </r>
  <r>
    <x v="15"/>
    <x v="1"/>
    <x v="4"/>
    <x v="1"/>
    <n v="73807721"/>
  </r>
  <r>
    <x v="16"/>
    <x v="1"/>
    <x v="4"/>
    <x v="1"/>
    <n v="32867410"/>
  </r>
  <r>
    <x v="17"/>
    <x v="1"/>
    <x v="4"/>
    <x v="1"/>
    <n v="292044051"/>
  </r>
  <r>
    <x v="18"/>
    <x v="1"/>
    <x v="4"/>
    <x v="1"/>
    <n v="27641401"/>
  </r>
  <r>
    <x v="19"/>
    <x v="1"/>
    <x v="4"/>
    <x v="1"/>
    <n v="76399068"/>
  </r>
  <r>
    <x v="20"/>
    <x v="1"/>
    <x v="4"/>
    <x v="1"/>
    <n v="167744555"/>
  </r>
  <r>
    <x v="21"/>
    <x v="1"/>
    <x v="4"/>
    <x v="1"/>
    <n v="115755764"/>
  </r>
  <r>
    <x v="22"/>
    <x v="1"/>
    <x v="3"/>
    <x v="0"/>
    <n v="74032431"/>
  </r>
  <r>
    <x v="22"/>
    <x v="1"/>
    <x v="1"/>
    <x v="0"/>
    <n v="82332575"/>
  </r>
  <r>
    <x v="22"/>
    <x v="1"/>
    <x v="4"/>
    <x v="0"/>
    <n v="127125332"/>
  </r>
  <r>
    <x v="22"/>
    <x v="1"/>
    <x v="0"/>
    <x v="0"/>
    <n v="66064144"/>
  </r>
  <r>
    <x v="22"/>
    <x v="1"/>
    <x v="2"/>
    <x v="0"/>
    <n v="43202935"/>
  </r>
  <r>
    <x v="22"/>
    <x v="1"/>
    <x v="3"/>
    <x v="1"/>
    <n v="58653235"/>
  </r>
  <r>
    <x v="22"/>
    <x v="1"/>
    <x v="1"/>
    <x v="1"/>
    <n v="107405696"/>
  </r>
  <r>
    <x v="22"/>
    <x v="1"/>
    <x v="4"/>
    <x v="1"/>
    <n v="145976156"/>
  </r>
  <r>
    <x v="22"/>
    <x v="1"/>
    <x v="2"/>
    <x v="1"/>
    <n v="111239954"/>
  </r>
  <r>
    <x v="22"/>
    <x v="1"/>
    <x v="0"/>
    <x v="1"/>
    <n v="8876934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ptb_Trade_year"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2:A23" firstHeaderRow="1" firstDataRow="1" firstDataCol="0"/>
  <pivotFields count="5">
    <pivotField showAll="0" defaultSubtotal="0"/>
    <pivotField showAll="0" defaultSubtotal="0"/>
    <pivotField dataField="1" showAll="0"/>
    <pivotField showAll="0" defaultSubtotal="0"/>
    <pivotField showAll="0" defaultSubtotal="0"/>
  </pivotFields>
  <rowItems count="1">
    <i/>
  </rowItems>
  <colItems count="1">
    <i/>
  </colItems>
  <dataFields count="1">
    <dataField name="Max of Year available in the table" fld="2" subtotal="max" baseField="0" baseItem="110526540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 International Trades in Agriculture and Argiprocessing Last year &quot; " altTextSummary="This is supporting table that extracts last available year for International Trades in Agriculture and Argiprocessing" hideValuesRow="1"/>
    </ext>
  </extLst>
</pivotTableDefinition>
</file>

<file path=xl/pivotTables/pivotTable10.xml><?xml version="1.0" encoding="utf-8"?>
<pivotTableDefinition xmlns="http://schemas.openxmlformats.org/spreadsheetml/2006/main" name="ptb_FCR_year" cacheId="3"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A21:A22" firstHeaderRow="1" firstDataRow="1" firstDataCol="0"/>
  <pivotFields count="4">
    <pivotField dataField="1" showAll="0"/>
    <pivotField showAll="0" defaultSubtotal="0"/>
    <pivotField showAll="0" defaultSubtotal="0"/>
    <pivotField showAll="0" defaultSubtotal="0"/>
  </pivotFields>
  <rowItems count="1">
    <i/>
  </rowItems>
  <colItems count="1">
    <i/>
  </colItems>
  <dataFields count="1">
    <dataField name="Max of Year available in the table" fld="0" subtotal="max" baseField="0" baseItem="110526540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FCR Last year &quot; " altTextSummary="This is supporting table that extracts last available year for FCR data _x000a__x000a_ " hideValuesRow="1"/>
    </ext>
  </extLst>
</pivotTableDefinition>
</file>

<file path=xl/pivotTables/pivotTable2.xml><?xml version="1.0" encoding="utf-8"?>
<pivotTableDefinition xmlns="http://schemas.openxmlformats.org/spreadsheetml/2006/main" name="ptb_Trade" cacheId="4"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3">
  <location ref="A3:G10" firstHeaderRow="1" firstDataRow="3" firstDataCol="1"/>
  <pivotFields count="5">
    <pivotField axis="axisCol" showAll="0">
      <items count="24">
        <item h="1" x="12"/>
        <item h="1" x="19"/>
        <item h="1" x="21"/>
        <item x="5"/>
        <item h="1" x="16"/>
        <item h="1" x="15"/>
        <item h="1" x="13"/>
        <item h="1" x="3"/>
        <item x="6"/>
        <item h="1" x="17"/>
        <item x="0"/>
        <item h="1" x="10"/>
        <item h="1" x="4"/>
        <item h="1" x="20"/>
        <item h="1" x="7"/>
        <item h="1" x="18"/>
        <item h="1" x="14"/>
        <item h="1" x="8"/>
        <item h="1" x="9"/>
        <item h="1" x="11"/>
        <item h="1" x="2"/>
        <item h="1" x="1"/>
        <item h="1" x="22"/>
        <item t="default"/>
      </items>
    </pivotField>
    <pivotField showAll="0">
      <items count="3">
        <item x="0"/>
        <item h="1" x="1"/>
        <item t="default"/>
      </items>
    </pivotField>
    <pivotField axis="axisRow" showAll="0">
      <items count="14">
        <item m="1" x="12"/>
        <item m="1" x="7"/>
        <item m="1" x="10"/>
        <item m="1" x="6"/>
        <item m="1" x="9"/>
        <item m="1" x="5"/>
        <item m="1" x="8"/>
        <item m="1" x="11"/>
        <item x="2"/>
        <item x="0"/>
        <item x="3"/>
        <item x="1"/>
        <item x="4"/>
        <item t="default"/>
      </items>
    </pivotField>
    <pivotField axis="axisCol" showAll="0">
      <items count="3">
        <item x="0"/>
        <item h="1" x="1"/>
        <item t="default"/>
      </items>
    </pivotField>
    <pivotField dataField="1" showAll="0"/>
  </pivotFields>
  <rowFields count="1">
    <field x="2"/>
  </rowFields>
  <rowItems count="5">
    <i>
      <x v="8"/>
    </i>
    <i>
      <x v="9"/>
    </i>
    <i>
      <x v="10"/>
    </i>
    <i>
      <x v="11"/>
    </i>
    <i>
      <x v="12"/>
    </i>
  </rowItems>
  <colFields count="2">
    <field x="0"/>
    <field x="3"/>
  </colFields>
  <colItems count="6">
    <i>
      <x v="3"/>
      <x/>
    </i>
    <i t="default">
      <x v="3"/>
    </i>
    <i>
      <x v="8"/>
      <x/>
    </i>
    <i t="default">
      <x v="8"/>
    </i>
    <i>
      <x v="10"/>
      <x/>
    </i>
    <i t="default">
      <x v="10"/>
    </i>
  </colItems>
  <dataFields count="1">
    <dataField name="Sum of Value" fld="4" baseField="0" baseItem="0"/>
  </dataFields>
  <chartFormats count="48">
    <chartFormat chart="2" format="35" series="1">
      <pivotArea type="data" outline="0" fieldPosition="0">
        <references count="1">
          <reference field="4294967294" count="1" selected="0">
            <x v="0"/>
          </reference>
        </references>
      </pivotArea>
    </chartFormat>
    <chartFormat chart="1" format="34" series="1">
      <pivotArea type="data" outline="0" fieldPosition="0">
        <references count="1">
          <reference field="4294967294" count="1" selected="0">
            <x v="0"/>
          </reference>
        </references>
      </pivotArea>
    </chartFormat>
    <chartFormat chart="2" format="62" series="1">
      <pivotArea type="data" outline="0" fieldPosition="0">
        <references count="2">
          <reference field="4294967294" count="1" selected="0">
            <x v="0"/>
          </reference>
          <reference field="3" count="1" selected="0">
            <x v="1"/>
          </reference>
        </references>
      </pivotArea>
    </chartFormat>
    <chartFormat chart="1" format="61" series="1">
      <pivotArea type="data" outline="0" fieldPosition="0">
        <references count="2">
          <reference field="4294967294" count="1" selected="0">
            <x v="0"/>
          </reference>
          <reference field="3" count="1" selected="0">
            <x v="1"/>
          </reference>
        </references>
      </pivotArea>
    </chartFormat>
    <chartFormat chart="2" format="67" series="1">
      <pivotArea type="data" outline="0" fieldPosition="0">
        <references count="2">
          <reference field="4294967294" count="1" selected="0">
            <x v="0"/>
          </reference>
          <reference field="3" count="1" selected="0">
            <x v="0"/>
          </reference>
        </references>
      </pivotArea>
    </chartFormat>
    <chartFormat chart="2" format="69" series="1">
      <pivotArea type="data" outline="0" fieldPosition="0">
        <references count="3">
          <reference field="4294967294" count="1" selected="0">
            <x v="0"/>
          </reference>
          <reference field="0" count="1" selected="0">
            <x v="7"/>
          </reference>
          <reference field="3" count="1" selected="0">
            <x v="0"/>
          </reference>
        </references>
      </pivotArea>
    </chartFormat>
    <chartFormat chart="2" format="70" series="1">
      <pivotArea type="data" outline="0" fieldPosition="0">
        <references count="3">
          <reference field="4294967294" count="1" selected="0">
            <x v="0"/>
          </reference>
          <reference field="0" count="1" selected="0">
            <x v="12"/>
          </reference>
          <reference field="3" count="1" selected="0">
            <x v="0"/>
          </reference>
        </references>
      </pivotArea>
    </chartFormat>
    <chartFormat chart="2" format="71" series="1">
      <pivotArea type="data" outline="0" fieldPosition="0">
        <references count="3">
          <reference field="4294967294" count="1" selected="0">
            <x v="0"/>
          </reference>
          <reference field="0" count="1" selected="0">
            <x v="8"/>
          </reference>
          <reference field="3" count="1" selected="0">
            <x v="0"/>
          </reference>
        </references>
      </pivotArea>
    </chartFormat>
    <chartFormat chart="2" format="72" series="1">
      <pivotArea type="data" outline="0" fieldPosition="0">
        <references count="3">
          <reference field="4294967294" count="1" selected="0">
            <x v="0"/>
          </reference>
          <reference field="0" count="1" selected="0">
            <x v="1"/>
          </reference>
          <reference field="3" count="1" selected="0">
            <x v="1"/>
          </reference>
        </references>
      </pivotArea>
    </chartFormat>
    <chartFormat chart="2" format="73" series="1">
      <pivotArea type="data" outline="0" fieldPosition="0">
        <references count="3">
          <reference field="4294967294" count="1" selected="0">
            <x v="0"/>
          </reference>
          <reference field="0" count="1" selected="0">
            <x v="2"/>
          </reference>
          <reference field="3" count="1" selected="0">
            <x v="1"/>
          </reference>
        </references>
      </pivotArea>
    </chartFormat>
    <chartFormat chart="2" format="74" series="1">
      <pivotArea type="data" outline="0" fieldPosition="0">
        <references count="3">
          <reference field="4294967294" count="1" selected="0">
            <x v="0"/>
          </reference>
          <reference field="0" count="1" selected="0">
            <x v="1"/>
          </reference>
          <reference field="3" count="1" selected="0">
            <x v="0"/>
          </reference>
        </references>
      </pivotArea>
    </chartFormat>
    <chartFormat chart="2" format="75" series="1">
      <pivotArea type="data" outline="0" fieldPosition="0">
        <references count="3">
          <reference field="4294967294" count="1" selected="0">
            <x v="0"/>
          </reference>
          <reference field="0" count="1" selected="0">
            <x v="2"/>
          </reference>
          <reference field="3" count="1" selected="0">
            <x v="0"/>
          </reference>
        </references>
      </pivotArea>
    </chartFormat>
    <chartFormat chart="2" format="76" series="1">
      <pivotArea type="data" outline="0" fieldPosition="0">
        <references count="3">
          <reference field="4294967294" count="1" selected="0">
            <x v="0"/>
          </reference>
          <reference field="0" count="1" selected="0">
            <x v="4"/>
          </reference>
          <reference field="3" count="1" selected="0">
            <x v="0"/>
          </reference>
        </references>
      </pivotArea>
    </chartFormat>
    <chartFormat chart="2" format="77" series="1">
      <pivotArea type="data" outline="0" fieldPosition="0">
        <references count="3">
          <reference field="4294967294" count="1" selected="0">
            <x v="0"/>
          </reference>
          <reference field="0" count="1" selected="0">
            <x v="5"/>
          </reference>
          <reference field="3" count="1" selected="0">
            <x v="0"/>
          </reference>
        </references>
      </pivotArea>
    </chartFormat>
    <chartFormat chart="2" format="78" series="1">
      <pivotArea type="data" outline="0" fieldPosition="0">
        <references count="3">
          <reference field="4294967294" count="1" selected="0">
            <x v="0"/>
          </reference>
          <reference field="0" count="1" selected="0">
            <x v="6"/>
          </reference>
          <reference field="3" count="1" selected="0">
            <x v="0"/>
          </reference>
        </references>
      </pivotArea>
    </chartFormat>
    <chartFormat chart="2" format="79" series="1">
      <pivotArea type="data" outline="0" fieldPosition="0">
        <references count="3">
          <reference field="4294967294" count="1" selected="0">
            <x v="0"/>
          </reference>
          <reference field="0" count="1" selected="0">
            <x v="9"/>
          </reference>
          <reference field="3" count="1" selected="0">
            <x v="0"/>
          </reference>
        </references>
      </pivotArea>
    </chartFormat>
    <chartFormat chart="2" format="80" series="1">
      <pivotArea type="data" outline="0" fieldPosition="0">
        <references count="3">
          <reference field="4294967294" count="1" selected="0">
            <x v="0"/>
          </reference>
          <reference field="0" count="1" selected="0">
            <x v="13"/>
          </reference>
          <reference field="3" count="1" selected="0">
            <x v="0"/>
          </reference>
        </references>
      </pivotArea>
    </chartFormat>
    <chartFormat chart="2" format="81" series="1">
      <pivotArea type="data" outline="0" fieldPosition="0">
        <references count="3">
          <reference field="4294967294" count="1" selected="0">
            <x v="0"/>
          </reference>
          <reference field="0" count="1" selected="0">
            <x v="15"/>
          </reference>
          <reference field="3" count="1" selected="0">
            <x v="0"/>
          </reference>
        </references>
      </pivotArea>
    </chartFormat>
    <chartFormat chart="2" format="82" series="1">
      <pivotArea type="data" outline="0" fieldPosition="0">
        <references count="3">
          <reference field="4294967294" count="1" selected="0">
            <x v="0"/>
          </reference>
          <reference field="0" count="1" selected="0">
            <x v="16"/>
          </reference>
          <reference field="3" count="1" selected="0">
            <x v="0"/>
          </reference>
        </references>
      </pivotArea>
    </chartFormat>
    <chartFormat chart="2" format="83" series="1">
      <pivotArea type="data" outline="0" fieldPosition="0">
        <references count="3">
          <reference field="4294967294" count="1" selected="0">
            <x v="0"/>
          </reference>
          <reference field="0" count="1" selected="0">
            <x v="0"/>
          </reference>
          <reference field="3" count="1" selected="0">
            <x v="0"/>
          </reference>
        </references>
      </pivotArea>
    </chartFormat>
    <chartFormat chart="2" format="84" series="1">
      <pivotArea type="data" outline="0" fieldPosition="0">
        <references count="3">
          <reference field="4294967294" count="1" selected="0">
            <x v="0"/>
          </reference>
          <reference field="0" count="1" selected="0">
            <x v="10"/>
          </reference>
          <reference field="3" count="1" selected="0">
            <x v="0"/>
          </reference>
        </references>
      </pivotArea>
    </chartFormat>
    <chartFormat chart="2" format="85" series="1">
      <pivotArea type="data" outline="0" fieldPosition="0">
        <references count="3">
          <reference field="4294967294" count="1" selected="0">
            <x v="0"/>
          </reference>
          <reference field="0" count="1" selected="0">
            <x v="11"/>
          </reference>
          <reference field="3" count="1" selected="0">
            <x v="0"/>
          </reference>
        </references>
      </pivotArea>
    </chartFormat>
    <chartFormat chart="2" format="86" series="1">
      <pivotArea type="data" outline="0" fieldPosition="0">
        <references count="3">
          <reference field="4294967294" count="1" selected="0">
            <x v="0"/>
          </reference>
          <reference field="0" count="1" selected="0">
            <x v="14"/>
          </reference>
          <reference field="3" count="1" selected="0">
            <x v="0"/>
          </reference>
        </references>
      </pivotArea>
    </chartFormat>
    <chartFormat chart="2" format="88" series="1">
      <pivotArea type="data" outline="0" fieldPosition="0">
        <references count="3">
          <reference field="4294967294" count="1" selected="0">
            <x v="0"/>
          </reference>
          <reference field="0" count="1" selected="0">
            <x v="17"/>
          </reference>
          <reference field="3" count="1" selected="0">
            <x v="0"/>
          </reference>
        </references>
      </pivotArea>
    </chartFormat>
    <chartFormat chart="2" format="89" series="1">
      <pivotArea type="data" outline="0" fieldPosition="0">
        <references count="3">
          <reference field="4294967294" count="1" selected="0">
            <x v="0"/>
          </reference>
          <reference field="0" count="1" selected="0">
            <x v="18"/>
          </reference>
          <reference field="3" count="1" selected="0">
            <x v="0"/>
          </reference>
        </references>
      </pivotArea>
    </chartFormat>
    <chartFormat chart="2" format="90" series="1">
      <pivotArea type="data" outline="0" fieldPosition="0">
        <references count="3">
          <reference field="4294967294" count="1" selected="0">
            <x v="0"/>
          </reference>
          <reference field="0" count="1" selected="0">
            <x v="19"/>
          </reference>
          <reference field="3" count="1" selected="0">
            <x v="0"/>
          </reference>
        </references>
      </pivotArea>
    </chartFormat>
    <chartFormat chart="2" format="91" series="1">
      <pivotArea type="data" outline="0" fieldPosition="0">
        <references count="3">
          <reference field="4294967294" count="1" selected="0">
            <x v="0"/>
          </reference>
          <reference field="0" count="1" selected="0">
            <x v="20"/>
          </reference>
          <reference field="3" count="1" selected="0">
            <x v="0"/>
          </reference>
        </references>
      </pivotArea>
    </chartFormat>
    <chartFormat chart="2" format="92" series="1">
      <pivotArea type="data" outline="0" fieldPosition="0">
        <references count="3">
          <reference field="4294967294" count="1" selected="0">
            <x v="0"/>
          </reference>
          <reference field="0" count="1" selected="0">
            <x v="21"/>
          </reference>
          <reference field="3" count="1" selected="0">
            <x v="0"/>
          </reference>
        </references>
      </pivotArea>
    </chartFormat>
    <chartFormat chart="2" format="93" series="1">
      <pivotArea type="data" outline="0" fieldPosition="0">
        <references count="3">
          <reference field="4294967294" count="1" selected="0">
            <x v="0"/>
          </reference>
          <reference field="0" count="1" selected="0">
            <x v="7"/>
          </reference>
          <reference field="3" count="1" selected="0">
            <x v="1"/>
          </reference>
        </references>
      </pivotArea>
    </chartFormat>
    <chartFormat chart="2" format="94" series="1">
      <pivotArea type="data" outline="0" fieldPosition="0">
        <references count="3">
          <reference field="4294967294" count="1" selected="0">
            <x v="0"/>
          </reference>
          <reference field="0" count="1" selected="0">
            <x v="8"/>
          </reference>
          <reference field="3" count="1" selected="0">
            <x v="1"/>
          </reference>
        </references>
      </pivotArea>
    </chartFormat>
    <chartFormat chart="2" format="95" series="1">
      <pivotArea type="data" outline="0" fieldPosition="0">
        <references count="3">
          <reference field="4294967294" count="1" selected="0">
            <x v="0"/>
          </reference>
          <reference field="0" count="1" selected="0">
            <x v="10"/>
          </reference>
          <reference field="3" count="1" selected="0">
            <x v="1"/>
          </reference>
        </references>
      </pivotArea>
    </chartFormat>
    <chartFormat chart="2" format="96" series="1">
      <pivotArea type="data" outline="0" fieldPosition="0">
        <references count="3">
          <reference field="4294967294" count="1" selected="0">
            <x v="0"/>
          </reference>
          <reference field="0" count="1" selected="0">
            <x v="11"/>
          </reference>
          <reference field="3" count="1" selected="0">
            <x v="1"/>
          </reference>
        </references>
      </pivotArea>
    </chartFormat>
    <chartFormat chart="2" format="97" series="1">
      <pivotArea type="data" outline="0" fieldPosition="0">
        <references count="3">
          <reference field="4294967294" count="1" selected="0">
            <x v="0"/>
          </reference>
          <reference field="0" count="1" selected="0">
            <x v="12"/>
          </reference>
          <reference field="3" count="1" selected="0">
            <x v="1"/>
          </reference>
        </references>
      </pivotArea>
    </chartFormat>
    <chartFormat chart="2" format="98" series="1">
      <pivotArea type="data" outline="0" fieldPosition="0">
        <references count="3">
          <reference field="4294967294" count="1" selected="0">
            <x v="0"/>
          </reference>
          <reference field="0" count="1" selected="0">
            <x v="14"/>
          </reference>
          <reference field="3" count="1" selected="0">
            <x v="1"/>
          </reference>
        </references>
      </pivotArea>
    </chartFormat>
    <chartFormat chart="2" format="99" series="1">
      <pivotArea type="data" outline="0" fieldPosition="0">
        <references count="3">
          <reference field="4294967294" count="1" selected="0">
            <x v="0"/>
          </reference>
          <reference field="0" count="1" selected="0">
            <x v="17"/>
          </reference>
          <reference field="3" count="1" selected="0">
            <x v="1"/>
          </reference>
        </references>
      </pivotArea>
    </chartFormat>
    <chartFormat chart="2" format="100" series="1">
      <pivotArea type="data" outline="0" fieldPosition="0">
        <references count="3">
          <reference field="4294967294" count="1" selected="0">
            <x v="0"/>
          </reference>
          <reference field="0" count="1" selected="0">
            <x v="19"/>
          </reference>
          <reference field="3" count="1" selected="0">
            <x v="1"/>
          </reference>
        </references>
      </pivotArea>
    </chartFormat>
    <chartFormat chart="2" format="101" series="1">
      <pivotArea type="data" outline="0" fieldPosition="0">
        <references count="3">
          <reference field="4294967294" count="1" selected="0">
            <x v="0"/>
          </reference>
          <reference field="0" count="1" selected="0">
            <x v="20"/>
          </reference>
          <reference field="3" count="1" selected="0">
            <x v="1"/>
          </reference>
        </references>
      </pivotArea>
    </chartFormat>
    <chartFormat chart="2" format="102" series="1">
      <pivotArea type="data" outline="0" fieldPosition="0">
        <references count="3">
          <reference field="4294967294" count="1" selected="0">
            <x v="0"/>
          </reference>
          <reference field="0" count="1" selected="0">
            <x v="21"/>
          </reference>
          <reference field="3" count="1" selected="0">
            <x v="1"/>
          </reference>
        </references>
      </pivotArea>
    </chartFormat>
    <chartFormat chart="2" format="103" series="1">
      <pivotArea type="data" outline="0" fieldPosition="0">
        <references count="3">
          <reference field="4294967294" count="1" selected="0">
            <x v="0"/>
          </reference>
          <reference field="0" count="1" selected="0">
            <x v="0"/>
          </reference>
          <reference field="3" count="1" selected="0">
            <x v="1"/>
          </reference>
        </references>
      </pivotArea>
    </chartFormat>
    <chartFormat chart="2" format="104" series="1">
      <pivotArea type="data" outline="0" fieldPosition="0">
        <references count="3">
          <reference field="4294967294" count="1" selected="0">
            <x v="0"/>
          </reference>
          <reference field="0" count="1" selected="0">
            <x v="4"/>
          </reference>
          <reference field="3" count="1" selected="0">
            <x v="1"/>
          </reference>
        </references>
      </pivotArea>
    </chartFormat>
    <chartFormat chart="2" format="105" series="1">
      <pivotArea type="data" outline="0" fieldPosition="0">
        <references count="3">
          <reference field="4294967294" count="1" selected="0">
            <x v="0"/>
          </reference>
          <reference field="0" count="1" selected="0">
            <x v="13"/>
          </reference>
          <reference field="3" count="1" selected="0">
            <x v="1"/>
          </reference>
        </references>
      </pivotArea>
    </chartFormat>
    <chartFormat chart="2" format="106" series="1">
      <pivotArea type="data" outline="0" fieldPosition="0">
        <references count="3">
          <reference field="4294967294" count="1" selected="0">
            <x v="0"/>
          </reference>
          <reference field="0" count="1" selected="0">
            <x v="5"/>
          </reference>
          <reference field="3" count="1" selected="0">
            <x v="1"/>
          </reference>
        </references>
      </pivotArea>
    </chartFormat>
    <chartFormat chart="2" format="107" series="1">
      <pivotArea type="data" outline="0" fieldPosition="0">
        <references count="3">
          <reference field="4294967294" count="1" selected="0">
            <x v="0"/>
          </reference>
          <reference field="0" count="1" selected="0">
            <x v="6"/>
          </reference>
          <reference field="3" count="1" selected="0">
            <x v="1"/>
          </reference>
        </references>
      </pivotArea>
    </chartFormat>
    <chartFormat chart="2" format="108" series="1">
      <pivotArea type="data" outline="0" fieldPosition="0">
        <references count="3">
          <reference field="4294967294" count="1" selected="0">
            <x v="0"/>
          </reference>
          <reference field="0" count="1" selected="0">
            <x v="3"/>
          </reference>
          <reference field="3" count="1" selected="0">
            <x v="1"/>
          </reference>
        </references>
      </pivotArea>
    </chartFormat>
    <chartFormat chart="2" format="109" series="1">
      <pivotArea type="data" outline="0" fieldPosition="0">
        <references count="3">
          <reference field="4294967294" count="1" selected="0">
            <x v="0"/>
          </reference>
          <reference field="0" count="1" selected="0">
            <x v="3"/>
          </reference>
          <reference field="3" count="1" selected="0">
            <x v="0"/>
          </reference>
        </references>
      </pivotArea>
    </chartFormat>
    <chartFormat chart="2" format="110" series="1">
      <pivotArea type="data" outline="0" fieldPosition="0">
        <references count="3">
          <reference field="4294967294" count="1" selected="0">
            <x v="0"/>
          </reference>
          <reference field="0" count="1" selected="0">
            <x v="22"/>
          </reference>
          <reference field="3" count="1" selected="0">
            <x v="0"/>
          </reference>
        </references>
      </pivotArea>
    </chartFormat>
    <chartFormat chart="2" format="111" series="1">
      <pivotArea type="data" outline="0" fieldPosition="0">
        <references count="3">
          <reference field="4294967294" count="1" selected="0">
            <x v="0"/>
          </reference>
          <reference field="0" count="1" selected="0">
            <x v="15"/>
          </reference>
          <reference field="3" count="1" selected="0">
            <x v="1"/>
          </reference>
        </references>
      </pivotArea>
    </chartFormat>
    <chartFormat chart="2" format="112" series="1">
      <pivotArea type="data" outline="0" fieldPosition="0">
        <references count="3">
          <reference field="4294967294" count="1" selected="0">
            <x v="0"/>
          </reference>
          <reference field="0" count="1" selected="0">
            <x v="22"/>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International Trades in Agriculture and Argiprocessing&quot; " altTextSummary="A pivot table named &quot;International Trades in Agriculture and Argiprocessing&quot; contains the values of the international trade values in thousands of Canadian dollars for the list of products in two categories. _x000a__x000a_For Category &quot;Primary Commodities&quot; displayed products are: Oilseed and grain farming, Vegetable and melon farming, Fruit and tree nut farming, Greenhouse, nursery and floriculture production, Other crop farming, Cattle ranching and farming, Hog and pig farming, Poultry and egg production, Sheep and goat farming, Aquaculture, Other Animal Production, Fishing.   _x000a__x000a_For Category &quot;Processed Products&quot; displayed products are: Animal food manufacturing, Grain and oilseed milling, Sugar and confectionery product manufacturing, Fruit and vegetable preserving and specialty food manufacturing, Dairy product manufacturing, Meat product manufacturing, Seafood product preparation and packaging, Bakeries and tortilla manufacturing, Other food manufacturing, Beverage manufacturing. _x000a__x000a_Displayed products and trade type can be selected using slicers for Trade type, Category and Products. _x000a__x000a_ " hideValuesRow="1"/>
    </ext>
  </extLst>
</pivotTableDefinition>
</file>

<file path=xl/pivotTables/pivotTable3.xml><?xml version="1.0" encoding="utf-8"?>
<pivotTableDefinition xmlns="http://schemas.openxmlformats.org/spreadsheetml/2006/main" name="ptb_Manufacturing_Year"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2:A23" firstHeaderRow="1" firstDataRow="1" firstDataCol="0"/>
  <pivotFields count="4">
    <pivotField dataField="1" showAll="0"/>
    <pivotField showAll="0" defaultSubtotal="0"/>
    <pivotField showAll="0" defaultSubtotal="0"/>
    <pivotField showAll="0" defaultSubtotal="0"/>
  </pivotFields>
  <rowItems count="1">
    <i/>
  </rowItems>
  <colItems count="1">
    <i/>
  </colItems>
  <dataFields count="1">
    <dataField name="Max of Year available in the table" fld="0" subtotal="max" baseField="0" baseItem="110526540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Food Manufacturing Last year&quot; " altTextSummary="This is supporting table that extracts last available year for &quot;Food Manufacturing&quot;" hideValuesRow="1"/>
    </ext>
  </extLst>
</pivotTableDefinition>
</file>

<file path=xl/pivotTables/pivotTable4.xml><?xml version="1.0" encoding="utf-8"?>
<pivotTableDefinition xmlns="http://schemas.openxmlformats.org/spreadsheetml/2006/main" name="ptb_Manufacturing" cacheId="0"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chartFormat="8">
  <location ref="A5:F18" firstHeaderRow="1" firstDataRow="2" firstDataCol="1" rowPageCount="1" colPageCount="1"/>
  <pivotFields count="4">
    <pivotField axis="axisRow" showAll="0">
      <items count="13">
        <item m="1" x="11"/>
        <item x="0"/>
        <item x="1"/>
        <item x="2"/>
        <item x="3"/>
        <item x="4"/>
        <item x="5"/>
        <item x="6"/>
        <item x="7"/>
        <item x="8"/>
        <item x="9"/>
        <item x="10"/>
        <item t="default"/>
      </items>
    </pivotField>
    <pivotField axis="axisPage" showAll="0">
      <items count="11">
        <item x="0"/>
        <item x="1"/>
        <item x="2"/>
        <item x="3"/>
        <item x="4"/>
        <item x="5"/>
        <item x="6"/>
        <item x="7"/>
        <item x="8"/>
        <item x="9"/>
        <item t="default"/>
      </items>
    </pivotField>
    <pivotField axis="axisCol" showAll="0" defaultSubtotal="0">
      <items count="6">
        <item x="0"/>
        <item x="1"/>
        <item h="1" x="2"/>
        <item x="3"/>
        <item x="4"/>
        <item x="5"/>
      </items>
    </pivotField>
    <pivotField dataField="1" showAll="0" defaultSubtotal="0"/>
  </pivotFields>
  <rowFields count="1">
    <field x="0"/>
  </rowFields>
  <rowItems count="12">
    <i>
      <x v="1"/>
    </i>
    <i>
      <x v="2"/>
    </i>
    <i>
      <x v="3"/>
    </i>
    <i>
      <x v="4"/>
    </i>
    <i>
      <x v="5"/>
    </i>
    <i>
      <x v="6"/>
    </i>
    <i>
      <x v="7"/>
    </i>
    <i>
      <x v="8"/>
    </i>
    <i>
      <x v="9"/>
    </i>
    <i>
      <x v="10"/>
    </i>
    <i>
      <x v="11"/>
    </i>
    <i t="grand">
      <x/>
    </i>
  </rowItems>
  <colFields count="1">
    <field x="2"/>
  </colFields>
  <colItems count="5">
    <i>
      <x/>
    </i>
    <i>
      <x v="1"/>
    </i>
    <i>
      <x v="3"/>
    </i>
    <i>
      <x v="4"/>
    </i>
    <i>
      <x v="5"/>
    </i>
  </colItems>
  <pageFields count="1">
    <pageField fld="1" item="2" hier="-1"/>
  </pageFields>
  <dataFields count="1">
    <dataField name="Sum of Value" fld="3" baseField="0" baseItem="1"/>
  </dataFields>
  <chartFormats count="11">
    <chartFormat chart="7" format="23" series="1">
      <pivotArea type="data" outline="0" fieldPosition="0">
        <references count="1">
          <reference field="2" count="1" selected="0">
            <x v="0"/>
          </reference>
        </references>
      </pivotArea>
    </chartFormat>
    <chartFormat chart="7" format="24" series="1">
      <pivotArea type="data" outline="0" fieldPosition="0">
        <references count="1">
          <reference field="2" count="1" selected="0">
            <x v="1"/>
          </reference>
        </references>
      </pivotArea>
    </chartFormat>
    <chartFormat chart="7" format="25" series="1">
      <pivotArea type="data" outline="0" fieldPosition="0">
        <references count="1">
          <reference field="2" count="1" selected="0">
            <x v="2"/>
          </reference>
        </references>
      </pivotArea>
    </chartFormat>
    <chartFormat chart="7" format="26" series="1">
      <pivotArea type="data" outline="0" fieldPosition="0">
        <references count="1">
          <reference field="2" count="1" selected="0">
            <x v="3"/>
          </reference>
        </references>
      </pivotArea>
    </chartFormat>
    <chartFormat chart="7" format="27" series="1">
      <pivotArea type="data" outline="0" fieldPosition="0">
        <references count="1">
          <reference field="2" count="1" selected="0">
            <x v="4"/>
          </reference>
        </references>
      </pivotArea>
    </chartFormat>
    <chartFormat chart="7" format="28" series="1">
      <pivotArea type="data" outline="0" fieldPosition="0">
        <references count="1">
          <reference field="2" count="1" selected="0">
            <x v="5"/>
          </reference>
        </references>
      </pivotArea>
    </chartFormat>
    <chartFormat chart="7" format="29" series="1">
      <pivotArea type="data" outline="0" fieldPosition="0">
        <references count="2">
          <reference field="4294967294" count="1" selected="0">
            <x v="0"/>
          </reference>
          <reference field="2" count="1" selected="0">
            <x v="0"/>
          </reference>
        </references>
      </pivotArea>
    </chartFormat>
    <chartFormat chart="7" format="30" series="1">
      <pivotArea type="data" outline="0" fieldPosition="0">
        <references count="2">
          <reference field="4294967294" count="1" selected="0">
            <x v="0"/>
          </reference>
          <reference field="2" count="1" selected="0">
            <x v="3"/>
          </reference>
        </references>
      </pivotArea>
    </chartFormat>
    <chartFormat chart="7" format="31" series="1">
      <pivotArea type="data" outline="0" fieldPosition="0">
        <references count="2">
          <reference field="4294967294" count="1" selected="0">
            <x v="0"/>
          </reference>
          <reference field="2" count="1" selected="0">
            <x v="1"/>
          </reference>
        </references>
      </pivotArea>
    </chartFormat>
    <chartFormat chart="7" format="32" series="1">
      <pivotArea type="data" outline="0" fieldPosition="0">
        <references count="2">
          <reference field="4294967294" count="1" selected="0">
            <x v="0"/>
          </reference>
          <reference field="2" count="1" selected="0">
            <x v="4"/>
          </reference>
        </references>
      </pivotArea>
    </chartFormat>
    <chartFormat chart="7" format="33" series="1">
      <pivotArea type="data" outline="0" fieldPosition="0">
        <references count="2">
          <reference field="4294967294" count="1" selected="0">
            <x v="0"/>
          </reference>
          <reference field="2"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Food Manufacturing&quot; " altTextSummary="A pivot table named &quot;Food Manufacturing&quot; contains the values of food manufacturing by industry over a span of 11 years. The included industries are Animal Food Manufacturing, Dairy Product Manufacturing, Grain and Oilseed Milling, Meat Product Manufacturing, and Other Food Manufacturing. " hideValuesRow="1"/>
    </ext>
  </extLst>
</pivotTableDefinition>
</file>

<file path=xl/pivotTables/pivotTable5.xml><?xml version="1.0" encoding="utf-8"?>
<pivotTableDefinition xmlns="http://schemas.openxmlformats.org/spreadsheetml/2006/main" name="ptb_GDP_year"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8:A19" firstHeaderRow="1" firstDataRow="1" firstDataCol="0"/>
  <pivotFields count="17">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Items count="1">
    <i/>
  </colItems>
  <dataFields count="1">
    <dataField name="Max of Year available in the table" fld="2" subtotal="max" baseField="0" baseItem="110526540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Last year GDP&quot; " altTextSummary="This is supporting table that extracts last available year for GDP data" hideValuesRow="1"/>
    </ext>
  </extLst>
</pivotTableDefinition>
</file>

<file path=xl/pivotTables/pivotTable6.xml><?xml version="1.0" encoding="utf-8"?>
<pivotTableDefinition xmlns="http://schemas.openxmlformats.org/spreadsheetml/2006/main" name="ptb_GDP" cacheId="1"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chartFormat="9">
  <location ref="A3:D16" firstHeaderRow="1" firstDataRow="2" firstDataCol="1"/>
  <pivotFields count="17">
    <pivotField showAll="0"/>
    <pivotField axis="axisCol" showAll="0" defaultSubtotal="0">
      <items count="6">
        <item h="1" m="1" x="5"/>
        <item h="1" m="1" x="4"/>
        <item h="1" m="1" x="3"/>
        <item x="0"/>
        <item x="1"/>
        <item x="2"/>
      </items>
    </pivotField>
    <pivotField axis="axisRow" showAll="0" defaultSubtotal="0">
      <items count="12">
        <item m="1" x="11"/>
        <item x="0"/>
        <item x="1"/>
        <item x="2"/>
        <item x="3"/>
        <item x="4"/>
        <item x="5"/>
        <item x="6"/>
        <item x="7"/>
        <item x="8"/>
        <item x="9"/>
        <item x="10"/>
      </items>
    </pivotField>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s>
  <rowFields count="1">
    <field x="2"/>
  </rowFields>
  <rowItems count="12">
    <i>
      <x v="1"/>
    </i>
    <i>
      <x v="2"/>
    </i>
    <i>
      <x v="3"/>
    </i>
    <i>
      <x v="4"/>
    </i>
    <i>
      <x v="5"/>
    </i>
    <i>
      <x v="6"/>
    </i>
    <i>
      <x v="7"/>
    </i>
    <i>
      <x v="8"/>
    </i>
    <i>
      <x v="9"/>
    </i>
    <i>
      <x v="10"/>
    </i>
    <i>
      <x v="11"/>
    </i>
    <i t="grand">
      <x/>
    </i>
  </rowItems>
  <colFields count="1">
    <field x="1"/>
  </colFields>
  <colItems count="3">
    <i>
      <x v="3"/>
    </i>
    <i>
      <x v="4"/>
    </i>
    <i>
      <x v="5"/>
    </i>
  </colItems>
  <dataFields count="1">
    <dataField name="Manitoba GDP (millions)" fld="9" baseField="2" baseItem="2"/>
  </dataFields>
  <chartFormats count="4">
    <chartFormat chart="6" format="31" series="1">
      <pivotArea type="data" outline="0" fieldPosition="0">
        <references count="2">
          <reference field="4294967294" count="1" selected="0">
            <x v="0"/>
          </reference>
          <reference field="1" count="1" selected="0">
            <x v="4"/>
          </reference>
        </references>
      </pivotArea>
    </chartFormat>
    <chartFormat chart="6" format="32" series="1">
      <pivotArea type="data" outline="0" fieldPosition="0">
        <references count="2">
          <reference field="4294967294" count="1" selected="0">
            <x v="0"/>
          </reference>
          <reference field="1" count="1" selected="0">
            <x v="5"/>
          </reference>
        </references>
      </pivotArea>
    </chartFormat>
    <chartFormat chart="6" format="33" series="1">
      <pivotArea type="data" outline="0" fieldPosition="0">
        <references count="1">
          <reference field="4294967294" count="1" selected="0">
            <x v="0"/>
          </reference>
        </references>
      </pivotArea>
    </chartFormat>
    <chartFormat chart="6" format="34" series="1">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GDP in Agriculture, Agriprocessing, and Total Agriculture and Agriprocessing&quot; " altTextSummary="A pivot table named &quot;GDP in Agriculture, Agriprocessing, and Total Agriculture and Agriprocessing&quot; presenting the values of GDP in three sectors: Agriculture, Agriprocessing, and Total Agriculture and Agriprocessing for 11 years." hideValuesRow="1"/>
    </ext>
  </extLst>
</pivotTableDefinition>
</file>

<file path=xl/pivotTables/pivotTable7.xml><?xml version="1.0" encoding="utf-8"?>
<pivotTableDefinition xmlns="http://schemas.openxmlformats.org/spreadsheetml/2006/main" name="ptb_Employment_year" cacheId="2"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A21:A22" firstHeaderRow="1" firstDataRow="1" firstDataCol="0"/>
  <pivotFields count="18">
    <pivotField showAll="0" defaultSubtotal="0"/>
    <pivotField showAll="0" defaultSubtota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s>
  <rowItems count="1">
    <i/>
  </rowItems>
  <colItems count="1">
    <i/>
  </colItems>
  <dataFields count="1">
    <dataField name="Max of Year available in the table" fld="3" subtotal="max" baseField="0" baseItem="110526540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Employment in Agriculture and Argiprocessing Last year &quot; " altTextSummary="This is supporting table that extracts last available year for Employment in Agriculture and Argiprocessing" hideValuesRow="1"/>
    </ext>
  </extLst>
</pivotTableDefinition>
</file>

<file path=xl/pivotTables/pivotTable8.xml><?xml version="1.0" encoding="utf-8"?>
<pivotTableDefinition xmlns="http://schemas.openxmlformats.org/spreadsheetml/2006/main" name="ptb_Employment" cacheId="2" applyNumberFormats="0" applyBorderFormats="0" applyFontFormats="0" applyPatternFormats="0" applyAlignmentFormats="0" applyWidthHeightFormats="1" dataCaption="Values" updatedVersion="6" minRefreshableVersion="3" rowGrandTotals="0" colGrandTotals="0" itemPrintTitles="1" createdVersion="6" indent="0" outline="1" outlineData="1" multipleFieldFilters="0" chartFormat="3">
  <location ref="A6:D18" firstHeaderRow="1" firstDataRow="2" firstDataCol="1" rowPageCount="1" colPageCount="1"/>
  <pivotFields count="18">
    <pivotField axis="axisPage" showAll="0" defaultSubtotal="0">
      <items count="2">
        <item x="0"/>
        <item x="1"/>
      </items>
    </pivotField>
    <pivotField showAll="0"/>
    <pivotField axis="axisCol" showAll="0">
      <items count="7">
        <item h="1" m="1" x="5"/>
        <item h="1" m="1" x="4"/>
        <item h="1" m="1" x="3"/>
        <item x="0"/>
        <item x="1"/>
        <item x="2"/>
        <item t="default"/>
      </items>
    </pivotField>
    <pivotField axis="axisRow" showAll="0" defaultSubtotal="0">
      <items count="12">
        <item m="1" x="11"/>
        <item x="0"/>
        <item x="1"/>
        <item x="2"/>
        <item x="3"/>
        <item x="4"/>
        <item x="5"/>
        <item x="6"/>
        <item x="7"/>
        <item x="8"/>
        <item x="9"/>
        <item x="10"/>
      </items>
    </pivotField>
    <pivotField showAll="0"/>
    <pivotField showAll="0"/>
    <pivotField showAll="0"/>
    <pivotField showAll="0"/>
    <pivotField showAll="0"/>
    <pivotField showAll="0"/>
    <pivotField dataField="1" showAll="0"/>
    <pivotField showAll="0"/>
    <pivotField showAll="0"/>
    <pivotField showAll="0"/>
    <pivotField showAll="0"/>
    <pivotField showAll="0" defaultSubtotal="0"/>
    <pivotField showAll="0"/>
    <pivotField showAll="0" defaultSubtotal="0"/>
  </pivotFields>
  <rowFields count="1">
    <field x="3"/>
  </rowFields>
  <rowItems count="11">
    <i>
      <x v="1"/>
    </i>
    <i>
      <x v="2"/>
    </i>
    <i>
      <x v="3"/>
    </i>
    <i>
      <x v="4"/>
    </i>
    <i>
      <x v="5"/>
    </i>
    <i>
      <x v="6"/>
    </i>
    <i>
      <x v="7"/>
    </i>
    <i>
      <x v="8"/>
    </i>
    <i>
      <x v="9"/>
    </i>
    <i>
      <x v="10"/>
    </i>
    <i>
      <x v="11"/>
    </i>
  </rowItems>
  <colFields count="1">
    <field x="2"/>
  </colFields>
  <colItems count="3">
    <i>
      <x v="3"/>
    </i>
    <i>
      <x v="4"/>
    </i>
    <i>
      <x v="5"/>
    </i>
  </colItems>
  <pageFields count="1">
    <pageField fld="0" item="1" hier="-1"/>
  </pageFields>
  <dataFields count="1">
    <dataField name="Manitoba " fld="10" baseField="3" baseItem="0"/>
  </dataFields>
  <chartFormats count="3">
    <chartFormat chart="2" format="80" series="1">
      <pivotArea type="data" outline="0" fieldPosition="0">
        <references count="1">
          <reference field="4294967294" count="1" selected="0">
            <x v="0"/>
          </reference>
        </references>
      </pivotArea>
    </chartFormat>
    <chartFormat chart="2" format="81" series="1">
      <pivotArea type="data" outline="0" fieldPosition="0">
        <references count="2">
          <reference field="4294967294" count="1" selected="0">
            <x v="0"/>
          </reference>
          <reference field="2" count="1" selected="0">
            <x v="4"/>
          </reference>
        </references>
      </pivotArea>
    </chartFormat>
    <chartFormat chart="2" format="82" series="1">
      <pivotArea type="data" outline="0" fieldPosition="0">
        <references count="2">
          <reference field="4294967294" count="1" selected="0">
            <x v="0"/>
          </reference>
          <reference field="2"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Employment in Agriculture, Agriprocessing, and Total Agriculture and Agriprocessing&quot; " altTextSummary="A pivot table named &quot;Employment in Agriculture, Agriprocessing, and Total Agriculture and Agriprocessing&quot; presenting the number of jobs in three sectors: Agriculture, Agriprocessing, and Total Agriculture and Agriprocessing for 11 years. " hideValuesRow="1"/>
    </ext>
  </extLst>
</pivotTableDefinition>
</file>

<file path=xl/pivotTables/pivotTable9.xml><?xml version="1.0" encoding="utf-8"?>
<pivotTableDefinition xmlns="http://schemas.openxmlformats.org/spreadsheetml/2006/main" name="ptb_FCR" cacheId="3" applyNumberFormats="0" applyBorderFormats="0" applyFontFormats="0" applyPatternFormats="0" applyAlignmentFormats="0" applyWidthHeightFormats="1" dataCaption="Values" updatedVersion="6" minRefreshableVersion="3" colGrandTotals="0" itemPrintTitles="1" createdVersion="6" indent="0" outline="1" outlineData="1" multipleFieldFilters="0" chartFormat="3">
  <location ref="A5:E18" firstHeaderRow="1" firstDataRow="2" firstDataCol="1" rowPageCount="1" colPageCount="1"/>
  <pivotFields count="4">
    <pivotField axis="axisRow" showAll="0" defaultSubtotal="0">
      <items count="12">
        <item m="1" x="11"/>
        <item x="0"/>
        <item x="1"/>
        <item x="2"/>
        <item x="3"/>
        <item x="4"/>
        <item x="5"/>
        <item x="6"/>
        <item x="7"/>
        <item x="8"/>
        <item x="9"/>
        <item x="10"/>
      </items>
    </pivotField>
    <pivotField axis="axisPage" showAll="0">
      <items count="12">
        <item x="9"/>
        <item x="10"/>
        <item x="7"/>
        <item x="4"/>
        <item x="1"/>
        <item x="3"/>
        <item x="6"/>
        <item x="2"/>
        <item x="5"/>
        <item x="8"/>
        <item x="0"/>
        <item t="default"/>
      </items>
    </pivotField>
    <pivotField axis="axisCol" showAll="0">
      <items count="5">
        <item x="1"/>
        <item x="3"/>
        <item x="0"/>
        <item n="Total livestock receipts" x="2"/>
        <item t="default"/>
      </items>
    </pivotField>
    <pivotField dataField="1" showAll="0"/>
  </pivotFields>
  <rowFields count="1">
    <field x="0"/>
  </rowFields>
  <rowItems count="12">
    <i>
      <x v="1"/>
    </i>
    <i>
      <x v="2"/>
    </i>
    <i>
      <x v="3"/>
    </i>
    <i>
      <x v="4"/>
    </i>
    <i>
      <x v="5"/>
    </i>
    <i>
      <x v="6"/>
    </i>
    <i>
      <x v="7"/>
    </i>
    <i>
      <x v="8"/>
    </i>
    <i>
      <x v="9"/>
    </i>
    <i>
      <x v="10"/>
    </i>
    <i>
      <x v="11"/>
    </i>
    <i t="grand">
      <x/>
    </i>
  </rowItems>
  <colFields count="1">
    <field x="2"/>
  </colFields>
  <colItems count="4">
    <i>
      <x/>
    </i>
    <i>
      <x v="1"/>
    </i>
    <i>
      <x v="2"/>
    </i>
    <i>
      <x v="3"/>
    </i>
  </colItems>
  <pageFields count="1">
    <pageField fld="1" item="2" hier="-1"/>
  </pageFields>
  <dataFields count="1">
    <dataField name="Sum of VALUE" fld="3" baseField="0" baseItem="0"/>
  </dataFields>
  <chartFormats count="5">
    <chartFormat chart="2" format="15" series="1">
      <pivotArea type="data" outline="0" fieldPosition="0">
        <references count="1">
          <reference field="4294967294" count="1" selected="0">
            <x v="0"/>
          </reference>
        </references>
      </pivotArea>
    </chartFormat>
    <chartFormat chart="2" format="16" series="1">
      <pivotArea type="data" outline="0" fieldPosition="0">
        <references count="2">
          <reference field="4294967294" count="1" selected="0">
            <x v="0"/>
          </reference>
          <reference field="2" count="1" selected="0">
            <x v="2"/>
          </reference>
        </references>
      </pivotArea>
    </chartFormat>
    <chartFormat chart="2" format="17" series="1">
      <pivotArea type="data" outline="0" fieldPosition="0">
        <references count="2">
          <reference field="4294967294" count="1" selected="0">
            <x v="0"/>
          </reference>
          <reference field="2" count="1" selected="0">
            <x v="3"/>
          </reference>
        </references>
      </pivotArea>
    </chartFormat>
    <chartFormat chart="2" format="18" series="1">
      <pivotArea type="data" outline="0" fieldPosition="0">
        <references count="2">
          <reference field="4294967294" count="1" selected="0">
            <x v="0"/>
          </reference>
          <reference field="2" count="1" selected="0">
            <x v="1"/>
          </reference>
        </references>
      </pivotArea>
    </chartFormat>
    <chartFormat chart="2" format="19" series="1">
      <pivotArea type="data" outline="0" fieldPosition="0">
        <references count="2">
          <reference field="4294967294" count="1" selected="0">
            <x v="0"/>
          </reference>
          <reference field="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quot;FCR in Agriculture, Agriprocessing, and Total Agriculture and Agriprocessing&quot; " altTextSummary="A pivot table named &quot;FCR in Agriculture, Agriprocessing, and Total Agriculture and Agriprocessing&quot; presenting the values of farm cash receipts in three sectors: Agriculture, Agriprocessing, and Total Agriculture and Agriprocessing for 11 years. " hideValuesRow="1"/>
    </ext>
  </extLst>
</pivotTableDefinition>
</file>

<file path=xl/queryTables/queryTable1.xml><?xml version="1.0" encoding="utf-8"?>
<queryTable xmlns="http://schemas.openxmlformats.org/spreadsheetml/2006/main" name="ExternalData_1" connectionId="3" autoFormatId="0" applyNumberFormats="0" applyBorderFormats="0" applyFontFormats="1" applyPatternFormats="1" applyAlignmentFormats="0" applyWidthHeightFormats="0">
  <queryTableRefresh preserveSortFilterLayout="0" nextId="5">
    <queryTableFields count="4">
      <queryTableField id="1" name="Year" tableColumnId="9"/>
      <queryTableField id="2" name="GEO" tableColumnId="10"/>
      <queryTableField id="3" name="Industry" tableColumnId="11"/>
      <queryTableField id="4" name="Value" tableColumnId="12"/>
    </queryTableFields>
  </queryTableRefresh>
</queryTable>
</file>

<file path=xl/queryTables/queryTable2.xml><?xml version="1.0" encoding="utf-8"?>
<queryTable xmlns="http://schemas.openxmlformats.org/spreadsheetml/2006/main" name="ExternalData_1" connectionId="2" autoFormatId="0" applyNumberFormats="0" applyBorderFormats="0" applyFontFormats="1" applyPatternFormats="1" applyAlignmentFormats="0" applyWidthHeightFormats="0">
  <queryTableRefresh preserveSortFilterLayout="0" nextId="5">
    <queryTableFields count="4">
      <queryTableField id="1" name="Year" tableColumnId="9"/>
      <queryTableField id="2" name="GEO" tableColumnId="10"/>
      <queryTableField id="3" name="Type of cash receipts" tableColumnId="11"/>
      <queryTableField id="4" name="VALUE" tableColumnId="12"/>
    </queryTableFields>
  </queryTableRefresh>
</queryTable>
</file>

<file path=xl/queryTables/queryTable3.xml><?xml version="1.0" encoding="utf-8"?>
<queryTable xmlns="http://schemas.openxmlformats.org/spreadsheetml/2006/main" name="ExternalData_1" connectionId="4" autoFormatId="0" applyNumberFormats="0" applyBorderFormats="0" applyFontFormats="1" applyPatternFormats="1" applyAlignmentFormats="0" applyWidthHeightFormats="0">
  <queryTableRefresh preserveSortFilterLayout="0" nextId="18">
    <queryTableFields count="17">
      <queryTableField id="1" name="Category" tableColumnId="35"/>
      <queryTableField id="2" name="Sector" tableColumnId="36"/>
      <queryTableField id="3" name="Year" tableColumnId="37"/>
      <queryTableField id="4" name="Newfoundland and Labrador" tableColumnId="38"/>
      <queryTableField id="5" name="Prince Edward Island" tableColumnId="39"/>
      <queryTableField id="6" name="Nova Scotia" tableColumnId="40"/>
      <queryTableField id="7" name="New Brunswick" tableColumnId="41"/>
      <queryTableField id="8" name="Quebec" tableColumnId="42"/>
      <queryTableField id="9" name="Ontario" tableColumnId="43"/>
      <queryTableField id="10" name="Manitoba" tableColumnId="44"/>
      <queryTableField id="11" name="Saskatchewan" tableColumnId="45"/>
      <queryTableField id="12" name="Alberta" tableColumnId="46"/>
      <queryTableField id="13" name="British Columbia" tableColumnId="47"/>
      <queryTableField id="14" name="Yukon" tableColumnId="48"/>
      <queryTableField id="15" name="Northwest Territories" tableColumnId="49"/>
      <queryTableField id="16" name="Nunavut" tableColumnId="50"/>
      <queryTableField id="17" name="Canada (Average)" tableColumnId="51"/>
    </queryTableFields>
  </queryTableRefresh>
</queryTable>
</file>

<file path=xl/queryTables/queryTable4.xml><?xml version="1.0" encoding="utf-8"?>
<queryTable xmlns="http://schemas.openxmlformats.org/spreadsheetml/2006/main" name="ExternalData_1" connectionId="1" autoFormatId="0" applyNumberFormats="0" applyBorderFormats="0" applyFontFormats="1" applyPatternFormats="1" applyAlignmentFormats="0" applyWidthHeightFormats="0">
  <queryTableRefresh preserveSortFilterLayout="0" nextId="19">
    <queryTableFields count="18">
      <queryTableField id="1" name="Measure" tableColumnId="37"/>
      <queryTableField id="2" name="Industry" tableColumnId="38"/>
      <queryTableField id="3" name="Sector" tableColumnId="39"/>
      <queryTableField id="4" name="Year" tableColumnId="40"/>
      <queryTableField id="5" name="Newfoundland and Labrador" tableColumnId="41"/>
      <queryTableField id="6" name="Prince Edward Island" tableColumnId="42"/>
      <queryTableField id="7" name="Nova Scotia" tableColumnId="43"/>
      <queryTableField id="8" name="New Brunswick" tableColumnId="44"/>
      <queryTableField id="9" name="Quebec" tableColumnId="45"/>
      <queryTableField id="10" name="Ontario" tableColumnId="46"/>
      <queryTableField id="11" name="Manitoba" tableColumnId="47"/>
      <queryTableField id="12" name="Saskatchewan" tableColumnId="48"/>
      <queryTableField id="13" name="Alberta" tableColumnId="49"/>
      <queryTableField id="14" name="British Columbia" tableColumnId="50"/>
      <queryTableField id="15" name="Yukon" tableColumnId="51"/>
      <queryTableField id="16" name="Northwest Territories" tableColumnId="52"/>
      <queryTableField id="17" name="Nunavut" tableColumnId="53"/>
      <queryTableField id="18" name="Canada" tableColumnId="54"/>
    </queryTableFields>
  </queryTableRefresh>
</queryTable>
</file>

<file path=xl/queryTables/queryTable5.xml><?xml version="1.0" encoding="utf-8"?>
<queryTable xmlns="http://schemas.openxmlformats.org/spreadsheetml/2006/main" name="ExternalData_1" connectionId="5" autoFormatId="0" applyNumberFormats="0" applyBorderFormats="0" applyFontFormats="1" applyPatternFormats="1" applyAlignmentFormats="0" applyWidthHeightFormats="0">
  <queryTableRefresh preserveSortFilterLayout="0" nextId="6">
    <queryTableFields count="5">
      <queryTableField id="1" name="Products" tableColumnId="21"/>
      <queryTableField id="2" name="Grouping" tableColumnId="22"/>
      <queryTableField id="3" name="Year" tableColumnId="23"/>
      <queryTableField id="4" name="Trade" tableColumnId="24"/>
      <queryTableField id="5" name="Value" tableColumnId="25"/>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tor" sourceName="Sector">
  <pivotTables>
    <pivotTable tabId="9" name="ptb_GDP"/>
  </pivotTables>
  <data>
    <tabular pivotCacheId="11">
      <items count="6">
        <i x="0" s="1"/>
        <i x="2" s="1"/>
        <i x="1" s="1"/>
        <i x="3" nd="1"/>
        <i x="5" nd="1"/>
        <i x="4"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ector1" sourceName="Sector">
  <pivotTables>
    <pivotTable tabId="14" name="ptb_Employment"/>
  </pivotTables>
  <data>
    <tabular pivotCacheId="10">
      <items count="6">
        <i x="0" s="1"/>
        <i x="2" s="1"/>
        <i x="1" s="1"/>
        <i x="3" nd="1"/>
        <i x="5" nd="1"/>
        <i x="4"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Type_of_cash_receipts" sourceName="Type of cash receipts">
  <pivotTables>
    <pivotTable tabId="17" name="ptb_FCR"/>
  </pivotTables>
  <data>
    <tabular pivotCacheId="9">
      <items count="4">
        <i x="1" s="1"/>
        <i x="3" s="1"/>
        <i x="0" s="1"/>
        <i x="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Grouping" sourceName="Grouping">
  <pivotTables>
    <pivotTable tabId="27" name="ptb_Trade"/>
  </pivotTables>
  <data>
    <tabular pivotCacheId="8">
      <items count="2">
        <i x="0" s="1"/>
        <i x="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Trade" sourceName="Trade">
  <pivotTables>
    <pivotTable tabId="27" name="ptb_Trade"/>
  </pivotTables>
  <data>
    <tabular pivotCacheId="8">
      <items count="2">
        <i x="0" s="1"/>
        <i x="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Products" sourceName="Products">
  <pivotTables>
    <pivotTable tabId="27" name="ptb_Trade"/>
  </pivotTables>
  <data>
    <tabular pivotCacheId="8">
      <items count="23">
        <i x="9"/>
        <i x="5" s="1"/>
        <i x="11"/>
        <i x="2"/>
        <i x="3"/>
        <i x="6" s="1"/>
        <i x="0" s="1"/>
        <i x="10"/>
        <i x="4"/>
        <i x="7"/>
        <i x="1"/>
        <i x="12" nd="1"/>
        <i x="19" nd="1"/>
        <i x="21" nd="1"/>
        <i x="22" nd="1"/>
        <i x="16" nd="1"/>
        <i x="15" nd="1"/>
        <i x="13" nd="1"/>
        <i x="17" nd="1"/>
        <i x="20" nd="1"/>
        <i x="18" nd="1"/>
        <i x="8" nd="1"/>
        <i x="14"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GDP" cache="Slicer_Sector" caption="Select a Sector:" style="SlicerStyleLight1 2" rowHeight="241300"/>
  <slicer name="Employment" cache="Slicer_Sector1" caption="Select a Sector:" style="SlicerStyleLight2 2" rowHeight="241300"/>
  <slicer name="fcr" cache="Slicer_Type_of_cash_receipts" caption="Select type of FCR:" style="SlicerStyleLight6 2" rowHeight="241300"/>
  <slicer name="Grouping" cache="Slicer_Grouping" caption="Category:" style="SlicerStyleOther1 2" rowHeight="241300"/>
  <slicer name="Trade" cache="Slicer_Trade" caption="Trade Type:" style="SlicerStyleOther1 2" rowHeight="241300"/>
  <slicer name="Products" cache="Slicer_Products" caption="Products:" columnCount="2" style="SlicerStyleOther1 2" rowHeight="241300"/>
</slicers>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5" name="tb_Food_rank" displayName="tb_Food_rank" ref="A36:C49" totalsRowShown="0">
  <autoFilter ref="A36:C49"/>
  <tableColumns count="3">
    <tableColumn id="1" name="Province" dataDxfId="57"/>
    <tableColumn id="2" name="Food manufacturing (Total)" dataDxfId="56">
      <calculatedColumnFormula>SUMIFS(StatCan_Food_manufacturing[Value], StatCan_Food_manufacturing[GEO], tb_Food_rank[[#This Row],[Province]], StatCan_Food_manufacturing[Industry],"Food manufacturing(Total)", StatCan_Food_manufacturing[Year],B$34)</calculatedColumnFormula>
    </tableColumn>
    <tableColumn id="3" name="rank" dataDxfId="55">
      <calculatedColumnFormula>RANK(B37, B$37:B$49, 0)</calculatedColumnFormula>
    </tableColumn>
  </tableColumns>
  <tableStyleInfo name="TableStyleMedium2" showFirstColumn="0" showLastColumn="0" showRowStripes="1" showColumnStripes="0"/>
  <extLst>
    <ext xmlns:x14="http://schemas.microsoft.com/office/spreadsheetml/2009/9/main" uri="{504A1905-F514-4f6f-8877-14C23A59335A}">
      <x14:table altText="Food manufacturing ranks table" altTextSummary="This is supporting table that contains total values in food manufacturing for Canada provinces and their corresponding ranks."/>
    </ext>
  </extLst>
</table>
</file>

<file path=xl/tables/table2.xml><?xml version="1.0" encoding="utf-8"?>
<table xmlns="http://schemas.openxmlformats.org/spreadsheetml/2006/main" id="12" name="tb_GDP_rank" displayName="tb_GDP_rank" ref="A28:C41" totalsRowShown="0">
  <autoFilter ref="A28:C41"/>
  <tableColumns count="3">
    <tableColumn id="1" name="Province" dataDxfId="54"/>
    <tableColumn id="2" name="GDP in Agriculture (millions)" dataDxfId="53"/>
    <tableColumn id="3" name="rank">
      <calculatedColumnFormula>RANK(B29, B$29:B$41, 0)</calculatedColumnFormula>
    </tableColumn>
  </tableColumns>
  <tableStyleInfo name="TableStyleMedium2" showFirstColumn="0" showLastColumn="0" showRowStripes="1" showColumnStripes="0"/>
  <extLst>
    <ext xmlns:x14="http://schemas.microsoft.com/office/spreadsheetml/2009/9/main" uri="{504A1905-F514-4f6f-8877-14C23A59335A}">
      <x14:table altText="Pivot table: &quot;GDP ranks table&quot; " altTextSummary="This is supporting table that contains total valuesof GDP for Canada provinces and their corresponding ranks."/>
    </ext>
  </extLst>
</table>
</file>

<file path=xl/tables/table3.xml><?xml version="1.0" encoding="utf-8"?>
<table xmlns="http://schemas.openxmlformats.org/spreadsheetml/2006/main" id="13" name="tb_Jobs_rank" displayName="tb_Jobs_rank" ref="A31:C44" totalsRowShown="0">
  <autoFilter ref="A31:C44"/>
  <tableColumns count="3">
    <tableColumn id="1" name="Province" dataDxfId="52"/>
    <tableColumn id="2" name="Jobs in Agriculture" dataDxfId="51"/>
    <tableColumn id="3" name="rank" dataDxfId="50">
      <calculatedColumnFormula>RANK(B32,tb_Jobs_rank[Jobs in Agriculture], 0)</calculatedColumnFormula>
    </tableColumn>
  </tableColumns>
  <tableStyleInfo name="TableStyleMedium2" showFirstColumn="0" showLastColumn="0" showRowStripes="1" showColumnStripes="0"/>
  <extLst>
    <ext xmlns:x14="http://schemas.microsoft.com/office/spreadsheetml/2009/9/main" uri="{504A1905-F514-4f6f-8877-14C23A59335A}">
      <x14:table altText="Employment ranks table " altTextSummary="This is supporting table that contains total total number of jobs in Agriculture for Canada provinces and their corresponding ranks. "/>
    </ext>
  </extLst>
</table>
</file>

<file path=xl/tables/table4.xml><?xml version="1.0" encoding="utf-8"?>
<table xmlns="http://schemas.openxmlformats.org/spreadsheetml/2006/main" id="14" name="tb_FCR_rank" displayName="tb_FCR_rank" ref="A32:C45" totalsRowShown="0">
  <autoFilter ref="A32:C45"/>
  <tableColumns count="3">
    <tableColumn id="1" name="Province" dataDxfId="49"/>
    <tableColumn id="2" name="Total FCR" dataDxfId="48">
      <calculatedColumnFormula>SUMIFS(StatCan_FCR[VALUE], StatCan_FCR[GEO], tb_FCR_rank[[#This Row],[Province]], StatCan_FCR[Type of cash receipts], "Total farm cash receipts", StatCan_FCR[Year],B$30)</calculatedColumnFormula>
    </tableColumn>
    <tableColumn id="3" name="rank">
      <calculatedColumnFormula>RANK(B33, B$32:B$44, 0)</calculatedColumnFormula>
    </tableColumn>
  </tableColumns>
  <tableStyleInfo name="TableStyleMedium2" showFirstColumn="0" showLastColumn="0" showRowStripes="1" showColumnStripes="0"/>
  <extLst>
    <ext xmlns:x14="http://schemas.microsoft.com/office/spreadsheetml/2009/9/main" uri="{504A1905-F514-4f6f-8877-14C23A59335A}">
      <x14:table altText="FCR ranks" altTextSummary="This is supporting table that contains total values of farm cash recepts for Canada provinces and their corresponding ranks. "/>
    </ext>
  </extLst>
</table>
</file>

<file path=xl/tables/table5.xml><?xml version="1.0" encoding="utf-8"?>
<table xmlns="http://schemas.openxmlformats.org/spreadsheetml/2006/main" id="8" name="StatCan_Food_manufacturing" displayName="StatCan_Food_manufacturing" ref="A1:D650" tableType="queryTable" totalsRowShown="0">
  <autoFilter ref="A1:D650"/>
  <tableColumns count="4">
    <tableColumn id="9" uniqueName="9" name="Year" queryTableFieldId="1" dataDxfId="47"/>
    <tableColumn id="10" uniqueName="10" name="GEO" queryTableFieldId="2" dataDxfId="46"/>
    <tableColumn id="11" uniqueName="11" name="Industry" queryTableFieldId="3" dataDxfId="45"/>
    <tableColumn id="12" uniqueName="12" name="Value" queryTableFieldId="4" dataDxfId="44"/>
  </tableColumns>
  <tableStyleInfo name="TableStyleMedium7" showFirstColumn="0" showLastColumn="0" showRowStripes="1" showColumnStripes="0"/>
  <extLst>
    <ext xmlns:x14="http://schemas.microsoft.com/office/spreadsheetml/2009/9/main" uri="{504A1905-F514-4f6f-8877-14C23A59335A}">
      <x14:table altText="Food Manufacturing Data" altTextSummary="A table named &quot;Food Manufacturing Data&quot; contains the values of food manufacturing by industry over a span of 11 years. The included industries are Animal Food Manufacturing, Dairy Product Manufacturing, Grain and Oilseed Milling, Meat Product Manufacturing, and Other Food Manufacturing. "/>
    </ext>
  </extLst>
</table>
</file>

<file path=xl/tables/table6.xml><?xml version="1.0" encoding="utf-8"?>
<table xmlns="http://schemas.openxmlformats.org/spreadsheetml/2006/main" id="9" name="StatCan_FCR" displayName="StatCan_FCR" ref="A1:D485" tableType="queryTable" totalsRowShown="0">
  <autoFilter ref="A1:D485"/>
  <sortState ref="A2:D529">
    <sortCondition descending="1" ref="A1:A529"/>
  </sortState>
  <tableColumns count="4">
    <tableColumn id="9" uniqueName="9" name="Year" queryTableFieldId="1" dataDxfId="43"/>
    <tableColumn id="10" uniqueName="10" name="GEO" queryTableFieldId="2" dataDxfId="42"/>
    <tableColumn id="11" uniqueName="11" name="Type of cash receipts" queryTableFieldId="3" dataDxfId="41"/>
    <tableColumn id="12" uniqueName="12" name="VALUE" queryTableFieldId="4" dataDxfId="40"/>
  </tableColumns>
  <tableStyleInfo name="TableStyleMedium7" showFirstColumn="0" showLastColumn="0" showRowStripes="1" showColumnStripes="0"/>
  <extLst>
    <ext xmlns:x14="http://schemas.microsoft.com/office/spreadsheetml/2009/9/main" uri="{504A1905-F514-4f6f-8877-14C23A59335A}">
      <x14:table altText="Farm Cash Receipts Data" altTextSummary="A table named &quot;Farm Cash Receipts Data&quot; contains the values of the farm cash recepts of four types: Total crop receipts, Total livestock receipts, Total direct payment and Total farm cash receipts for Canada provinces for 11 years"/>
    </ext>
  </extLst>
</table>
</file>

<file path=xl/tables/table7.xml><?xml version="1.0" encoding="utf-8"?>
<table xmlns="http://schemas.openxmlformats.org/spreadsheetml/2006/main" id="11" name="StatCan_GDP" displayName="StatCan_GDP" ref="A1:Q67" tableType="queryTable" totalsRowShown="0">
  <autoFilter ref="A1:Q67"/>
  <tableColumns count="17">
    <tableColumn id="35" uniqueName="35" name="Category" queryTableFieldId="1" dataDxfId="39"/>
    <tableColumn id="36" uniqueName="36" name="Sector" queryTableFieldId="2" dataDxfId="38"/>
    <tableColumn id="37" uniqueName="37" name="Year" queryTableFieldId="3" dataDxfId="37"/>
    <tableColumn id="38" uniqueName="38" name="Newfoundland and Labrador" queryTableFieldId="4" dataDxfId="36"/>
    <tableColumn id="39" uniqueName="39" name="Prince Edward Island" queryTableFieldId="5" dataDxfId="35"/>
    <tableColumn id="40" uniqueName="40" name="Nova Scotia" queryTableFieldId="6" dataDxfId="34"/>
    <tableColumn id="41" uniqueName="41" name="New Brunswick" queryTableFieldId="7" dataDxfId="33"/>
    <tableColumn id="42" uniqueName="42" name="Quebec" queryTableFieldId="8" dataDxfId="32"/>
    <tableColumn id="43" uniqueName="43" name="Ontario" queryTableFieldId="9" dataDxfId="31"/>
    <tableColumn id="44" uniqueName="44" name="Manitoba" queryTableFieldId="10" dataDxfId="30"/>
    <tableColumn id="45" uniqueName="45" name="Saskatchewan" queryTableFieldId="11" dataDxfId="29"/>
    <tableColumn id="46" uniqueName="46" name="Alberta" queryTableFieldId="12" dataDxfId="28"/>
    <tableColumn id="47" uniqueName="47" name="British Columbia" queryTableFieldId="13" dataDxfId="27"/>
    <tableColumn id="48" uniqueName="48" name="Yukon" queryTableFieldId="14" dataDxfId="26"/>
    <tableColumn id="49" uniqueName="49" name="Northwest Territories" queryTableFieldId="15" dataDxfId="25"/>
    <tableColumn id="50" uniqueName="50" name="Nunavut" queryTableFieldId="16" dataDxfId="24"/>
    <tableColumn id="51" uniqueName="51" name="Canada (Average)" queryTableFieldId="17" dataDxfId="23"/>
  </tableColumns>
  <tableStyleInfo name="TableStyleMedium7" showFirstColumn="0" showLastColumn="0" showRowStripes="1" showColumnStripes="0"/>
  <extLst>
    <ext xmlns:x14="http://schemas.microsoft.com/office/spreadsheetml/2009/9/main" uri="{504A1905-F514-4f6f-8877-14C23A59335A}">
      <x14:table altText="Table &quot;GDP Data&quot;" altTextSummary="A table named &quot;GDP Data&quot; contains the values of GDP in in Agriculture, Agriprocessing, and Total Agriculture and Agriprocessing for Canada provinces for 11 years"/>
    </ext>
  </extLst>
</table>
</file>

<file path=xl/tables/table8.xml><?xml version="1.0" encoding="utf-8"?>
<table xmlns="http://schemas.openxmlformats.org/spreadsheetml/2006/main" id="10" name="StatCan_Employment" displayName="StatCan_Employment" ref="A1:R133" tableType="queryTable" totalsRowShown="0">
  <autoFilter ref="A1:R133"/>
  <tableColumns count="18">
    <tableColumn id="37" uniqueName="37" name="Measure" queryTableFieldId="1" dataDxfId="22"/>
    <tableColumn id="38" uniqueName="38" name="Industry" queryTableFieldId="2" dataDxfId="21"/>
    <tableColumn id="39" uniqueName="39" name="Sector" queryTableFieldId="3" dataDxfId="20"/>
    <tableColumn id="40" uniqueName="40" name="Year" queryTableFieldId="4" dataDxfId="19"/>
    <tableColumn id="41" uniqueName="41" name="Newfoundland and Labrador" queryTableFieldId="5" dataDxfId="18"/>
    <tableColumn id="42" uniqueName="42" name="Prince Edward Island" queryTableFieldId="6" dataDxfId="17"/>
    <tableColumn id="43" uniqueName="43" name="Nova Scotia" queryTableFieldId="7" dataDxfId="16"/>
    <tableColumn id="44" uniqueName="44" name="New Brunswick" queryTableFieldId="8" dataDxfId="15"/>
    <tableColumn id="45" uniqueName="45" name="Quebec" queryTableFieldId="9" dataDxfId="14"/>
    <tableColumn id="46" uniqueName="46" name="Ontario" queryTableFieldId="10" dataDxfId="13"/>
    <tableColumn id="47" uniqueName="47" name="Manitoba" queryTableFieldId="11" dataDxfId="12"/>
    <tableColumn id="48" uniqueName="48" name="Saskatchewan" queryTableFieldId="12" dataDxfId="11"/>
    <tableColumn id="49" uniqueName="49" name="Alberta" queryTableFieldId="13" dataDxfId="10"/>
    <tableColumn id="50" uniqueName="50" name="British Columbia" queryTableFieldId="14" dataDxfId="9"/>
    <tableColumn id="51" uniqueName="51" name="Yukon" queryTableFieldId="15" dataDxfId="8"/>
    <tableColumn id="52" uniqueName="52" name="Northwest Territories" queryTableFieldId="16" dataDxfId="7"/>
    <tableColumn id="53" uniqueName="53" name="Nunavut" queryTableFieldId="17" dataDxfId="6"/>
    <tableColumn id="54" uniqueName="54" name="Canada" queryTableFieldId="18" dataDxfId="5"/>
  </tableColumns>
  <tableStyleInfo name="TableStyleMedium7" showFirstColumn="0" showLastColumn="0" showRowStripes="1" showColumnStripes="0"/>
  <extLst>
    <ext xmlns:x14="http://schemas.microsoft.com/office/spreadsheetml/2009/9/main" uri="{504A1905-F514-4f6f-8877-14C23A59335A}">
      <x14:table altText="Table &quot;Employment Data&quot;" altTextSummary="A table named &quot;Employment Data&quot; contains the number of jobs in Agriculture, Agriprocessing, and Total Agriculture and Agriprocessing for Canada provinces for 11 years"/>
    </ext>
  </extLst>
</table>
</file>

<file path=xl/tables/table9.xml><?xml version="1.0" encoding="utf-8"?>
<table xmlns="http://schemas.openxmlformats.org/spreadsheetml/2006/main" id="1" name="TDO_MB_AgriFood_Trades" displayName="TDO_MB_AgriFood_Trades" ref="A1:E231" tableType="queryTable" totalsRowShown="0">
  <autoFilter ref="A1:E231"/>
  <sortState ref="A2:E221">
    <sortCondition descending="1" ref="C1:C221"/>
  </sortState>
  <tableColumns count="5">
    <tableColumn id="21" uniqueName="21" name="Products" queryTableFieldId="1" dataDxfId="4"/>
    <tableColumn id="22" uniqueName="22" name="Grouping" queryTableFieldId="2" dataDxfId="3"/>
    <tableColumn id="23" uniqueName="23" name="Year" queryTableFieldId="3" dataDxfId="2"/>
    <tableColumn id="24" uniqueName="24" name="Trade" queryTableFieldId="4" dataDxfId="1"/>
    <tableColumn id="25" uniqueName="25" name="Value" queryTableFieldId="5" dataDxfId="0"/>
  </tableColumns>
  <tableStyleInfo name="TableStyleMedium7" showFirstColumn="0" showLastColumn="0" showRowStripes="1" showColumnStripes="0"/>
  <extLst>
    <ext xmlns:x14="http://schemas.microsoft.com/office/spreadsheetml/2009/9/main" uri="{504A1905-F514-4f6f-8877-14C23A59335A}">
      <x14:table altTextSummary="A table named &quot;International trade data Data&quot; contains the values in intermational tades for Manitoba for 5 years._x000d__x000a_list of products in two categories. _x000d__x000a__x000d__x000a_For Category &quot;Primary Commodities&quot; displayed products are: Oilseed and grain farming, Vegetable and melon farming, Fruit and tree nut farming, Greenhouse, nursery and floriculture production, Other crop farming, Cattle ranching and farming, Hog and pig farming, Poultry and egg production, Sheep and goat farming, Aquaculture, Other Animal Production, Fishing.   _x000d__x000a_For Category &quot;Processed Products&quot; displayed products are: Animal food manufacturing, Grain and oilseed milling, Sugar and confectionery product manufacturing, Fruit and vegetable preserving and specialty food manufacturing, Dairy product manufacturing, Meat product manufacturing, Seafood product preparation and packaging, Bakeries and tortilla manufacturing, Other food manufacturing, Beverage manufacturing.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4.xml"/><Relationship Id="rId1" Type="http://schemas.openxmlformats.org/officeDocument/2006/relationships/pivotTable" Target="../pivotTables/pivotTable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6.xml"/><Relationship Id="rId1" Type="http://schemas.openxmlformats.org/officeDocument/2006/relationships/pivotTable" Target="../pivotTables/pivotTable5.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8.xml"/><Relationship Id="rId1" Type="http://schemas.openxmlformats.org/officeDocument/2006/relationships/pivotTable" Target="../pivotTables/pivotTable7.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87"/>
  <sheetViews>
    <sheetView showGridLines="0" tabSelected="1" zoomScaleNormal="100" workbookViewId="0">
      <pane ySplit="1" topLeftCell="A2" activePane="bottomLeft" state="frozen"/>
      <selection activeCell="B1" sqref="B1"/>
      <selection pane="bottomLeft" activeCell="L69" sqref="L69"/>
    </sheetView>
  </sheetViews>
  <sheetFormatPr defaultRowHeight="14.1" x14ac:dyDescent="0.5"/>
  <cols>
    <col min="1" max="1" width="8.83984375" style="26"/>
    <col min="2" max="8" width="16" style="26" customWidth="1"/>
    <col min="9" max="9" width="18.5234375" style="26" customWidth="1"/>
    <col min="10" max="16" width="14.68359375" style="26" customWidth="1"/>
    <col min="17" max="16384" width="8.83984375" style="26"/>
  </cols>
  <sheetData>
    <row r="1" spans="2:21" x14ac:dyDescent="0.5">
      <c r="B1" s="25"/>
      <c r="C1" s="25"/>
      <c r="D1" s="25"/>
      <c r="E1" s="25"/>
      <c r="F1" s="25"/>
      <c r="G1" s="25"/>
      <c r="H1" s="25"/>
    </row>
    <row r="2" spans="2:21" ht="158.25" customHeight="1" x14ac:dyDescent="0.5">
      <c r="B2" s="25"/>
      <c r="C2" s="25"/>
      <c r="D2" s="25"/>
      <c r="E2" s="25"/>
      <c r="F2" s="25"/>
      <c r="G2" s="25"/>
      <c r="H2" s="25"/>
    </row>
    <row r="3" spans="2:21" ht="29.4" customHeight="1" x14ac:dyDescent="0.5">
      <c r="B3" s="60" t="s">
        <v>108</v>
      </c>
      <c r="C3" s="61"/>
      <c r="D3" s="62" t="s">
        <v>128</v>
      </c>
      <c r="E3" s="61"/>
      <c r="F3" s="63" t="s">
        <v>129</v>
      </c>
      <c r="G3" s="64"/>
      <c r="H3" s="64"/>
      <c r="J3" s="66" t="s">
        <v>130</v>
      </c>
      <c r="K3" s="66"/>
      <c r="L3" s="67" t="s">
        <v>131</v>
      </c>
      <c r="M3" s="66"/>
      <c r="N3" s="68" t="s">
        <v>132</v>
      </c>
      <c r="O3" s="69"/>
      <c r="P3" s="69"/>
    </row>
    <row r="4" spans="2:21" ht="29.4" customHeight="1" x14ac:dyDescent="0.5">
      <c r="B4" s="65" t="str">
        <f>"GDP "&amp;'pivot-gdp'!E21</f>
        <v>GDP 2022</v>
      </c>
      <c r="C4" s="65" t="str">
        <f>'pivot-gdp'!F21</f>
        <v>% 22/21</v>
      </c>
      <c r="D4" s="94" t="str">
        <f>"GDP "&amp;'pivot-gdp'!E21</f>
        <v>GDP 2022</v>
      </c>
      <c r="E4" s="65" t="str">
        <f>'pivot-gdp'!F21</f>
        <v>% 22/21</v>
      </c>
      <c r="F4" s="111" t="str">
        <f>"GDP "&amp;'pivot-gdp'!E21</f>
        <v>GDP 2022</v>
      </c>
      <c r="G4" s="112" t="str">
        <f>'pivot-gdp'!F21</f>
        <v>% 22/21</v>
      </c>
      <c r="H4" s="112" t="s">
        <v>24</v>
      </c>
      <c r="J4" s="107" t="str">
        <f>"# of Jobs "&amp;GETPIVOTDATA("Year",'pivot-employment'!$A$21)</f>
        <v># of Jobs 2022</v>
      </c>
      <c r="K4" s="107" t="str">
        <f>'pivot-employment'!D24</f>
        <v>% 22/21</v>
      </c>
      <c r="L4" s="108" t="str">
        <f>"# of Jobs "&amp;GETPIVOTDATA("Year",'pivot-employment'!$A$21)</f>
        <v># of Jobs 2022</v>
      </c>
      <c r="M4" s="107" t="str">
        <f>'pivot-employment'!D24</f>
        <v>% 22/21</v>
      </c>
      <c r="N4" s="109" t="str">
        <f>"# of Jobs "&amp;GETPIVOTDATA("Year",'pivot-employment'!$A$21)</f>
        <v># of Jobs 2022</v>
      </c>
      <c r="O4" s="110" t="str">
        <f>'pivot-employment'!D24</f>
        <v>% 22/21</v>
      </c>
      <c r="P4" s="110" t="s">
        <v>24</v>
      </c>
    </row>
    <row r="5" spans="2:21" ht="29.4" customHeight="1" x14ac:dyDescent="0.5">
      <c r="B5" s="27" t="str">
        <f>"$"&amp;ROUND('pivot-gdp'!E22, 2)&amp;"B"</f>
        <v>$3.57B</v>
      </c>
      <c r="C5" s="28">
        <f>'pivot-gdp'!F22</f>
        <v>0.21142546615494351</v>
      </c>
      <c r="D5" s="95" t="str">
        <f>"$"&amp;ROUND('pivot-gdp'!E23, 2)&amp;"B"</f>
        <v>$1.62B</v>
      </c>
      <c r="E5" s="28">
        <f>'pivot-gdp'!F23</f>
        <v>5.7258644355840271E-2</v>
      </c>
      <c r="F5" s="29" t="str">
        <f>"$"&amp;ROUND('pivot-gdp'!E24, 2)&amp;"B"</f>
        <v>$5.18B</v>
      </c>
      <c r="G5" s="30">
        <f>'pivot-gdp'!F24</f>
        <v>0.15870993697197289</v>
      </c>
      <c r="H5" s="31" t="str">
        <f>VLOOKUP("Manitoba", tb_GDP_rank[], 3, FALSE) &amp;"th"</f>
        <v>6th</v>
      </c>
      <c r="J5" s="32" t="str">
        <f>ROUND('pivot-employment'!C25 / 1000, 1)&amp;"k"</f>
        <v>20.6k</v>
      </c>
      <c r="K5" s="33">
        <f>'pivot-employment'!D25</f>
        <v>7.3385518590998178E-3</v>
      </c>
      <c r="L5" s="34" t="str">
        <f>ROUND('pivot-employment'!C26 / 1000, 1)&amp;"k"</f>
        <v>15.8k</v>
      </c>
      <c r="M5" s="33">
        <f>'pivot-employment'!D26</f>
        <v>5.3422370617696169E-2</v>
      </c>
      <c r="N5" s="35" t="str">
        <f>ROUND('pivot-employment'!C27 / 1000, 1)&amp;"k"</f>
        <v>36.4k</v>
      </c>
      <c r="O5" s="36">
        <f>'pivot-employment'!D27</f>
        <v>2.6824791754906041E-2</v>
      </c>
      <c r="P5" s="37" t="str">
        <f>VLOOKUP("Manitoba", tb_Jobs_rank[], 3, FALSE) &amp;"th"</f>
        <v>6th</v>
      </c>
    </row>
    <row r="6" spans="2:21" x14ac:dyDescent="0.5">
      <c r="C6" s="38"/>
      <c r="D6" s="38"/>
      <c r="U6" s="39"/>
    </row>
    <row r="21" spans="2:16" x14ac:dyDescent="0.5">
      <c r="I21" s="40"/>
    </row>
    <row r="22" spans="2:16" x14ac:dyDescent="0.5">
      <c r="H22" s="41"/>
    </row>
    <row r="23" spans="2:16" x14ac:dyDescent="0.5">
      <c r="H23" s="42" t="s">
        <v>111</v>
      </c>
      <c r="P23" s="42" t="s">
        <v>111</v>
      </c>
    </row>
    <row r="24" spans="2:16" x14ac:dyDescent="0.5">
      <c r="H24" s="41"/>
    </row>
    <row r="26" spans="2:16" ht="45" customHeight="1" x14ac:dyDescent="0.5">
      <c r="B26" s="104" t="s">
        <v>143</v>
      </c>
      <c r="C26" s="104"/>
      <c r="D26" s="105" t="s">
        <v>144</v>
      </c>
      <c r="E26" s="106"/>
      <c r="F26" s="103" t="s">
        <v>134</v>
      </c>
      <c r="G26" s="103"/>
      <c r="H26" s="71"/>
      <c r="I26" s="72"/>
      <c r="J26" s="73" t="s">
        <v>42</v>
      </c>
      <c r="K26" s="74" t="s">
        <v>56</v>
      </c>
      <c r="L26" s="74" t="s">
        <v>47</v>
      </c>
      <c r="M26" s="74" t="s">
        <v>46</v>
      </c>
      <c r="N26" s="102" t="s">
        <v>41</v>
      </c>
      <c r="O26" s="102"/>
      <c r="P26" s="70"/>
    </row>
    <row r="27" spans="2:16" s="75" customFormat="1" ht="39.6" customHeight="1" x14ac:dyDescent="0.5">
      <c r="B27" s="89" t="str">
        <f>"Total "&amp;GETPIVOTDATA("Year",'pivot-FCR'!$A$21)</f>
        <v>Total 2022</v>
      </c>
      <c r="C27" s="92" t="str">
        <f>'pivot-FCR'!F24</f>
        <v>% 22/21</v>
      </c>
      <c r="D27" s="89" t="str">
        <f>"Total "&amp;GETPIVOTDATA("Year",'pivot-FCR'!$A$21)</f>
        <v>Total 2022</v>
      </c>
      <c r="E27" s="89" t="str">
        <f>'pivot-FCR'!F24</f>
        <v>% 22/21</v>
      </c>
      <c r="F27" s="90" t="str">
        <f>"Total "&amp;GETPIVOTDATA("Year",'pivot-FCR'!$A$21)</f>
        <v>Total 2022</v>
      </c>
      <c r="G27" s="91" t="str">
        <f>'pivot-FCR'!F24</f>
        <v>% 22/21</v>
      </c>
      <c r="H27" s="91" t="s">
        <v>24</v>
      </c>
      <c r="J27" s="84" t="str">
        <f>"$"&amp;ROUND('pivot-food manufacturing'!E26,2)&amp;"B"</f>
        <v>$0.63B</v>
      </c>
      <c r="K27" s="85" t="str">
        <f>"$"&amp;ROUND('pivot-food manufacturing'!E27, 2)&amp;"B"</f>
        <v>$0.96B</v>
      </c>
      <c r="L27" s="86" t="str">
        <f>"$"&amp;ROUND('pivot-food manufacturing'!E29,2)&amp;"B"</f>
        <v>$2.31B</v>
      </c>
      <c r="M27" s="86" t="str">
        <f>"$"&amp;ROUND('pivot-food manufacturing'!E30,2)&amp;"B"</f>
        <v>$2.6B</v>
      </c>
      <c r="N27" s="87" t="str">
        <f>"Total "&amp;GETPIVOTDATA("Year",'pivot-FCR'!$A$21)</f>
        <v>Total 2022</v>
      </c>
      <c r="O27" s="88" t="str">
        <f>'pivot-food manufacturing'!F25</f>
        <v>% 22/21</v>
      </c>
      <c r="P27" s="88" t="s">
        <v>24</v>
      </c>
    </row>
    <row r="28" spans="2:16" ht="32.1" customHeight="1" x14ac:dyDescent="0.5">
      <c r="B28" s="43" t="str">
        <f>"$"&amp;ROUND('pivot-FCR'!E25, 2)&amp;"B"</f>
        <v>$6.09B</v>
      </c>
      <c r="C28" s="93">
        <f>'pivot-FCR'!F25</f>
        <v>0.15004223405997053</v>
      </c>
      <c r="D28" s="43" t="str">
        <f>"$"&amp;ROUND('pivot-FCR'!E28, 2)&amp;"B"</f>
        <v>$3.02B</v>
      </c>
      <c r="E28" s="44">
        <f>'pivot-FCR'!F28</f>
        <v>8.7875487937417507E-2</v>
      </c>
      <c r="F28" s="45" t="str">
        <f>"$"&amp;ROUND('pivot-FCR'!E27, 2)&amp;"B"</f>
        <v>$9.75B</v>
      </c>
      <c r="G28" s="46">
        <f>'pivot-FCR'!F27</f>
        <v>0.14778175785244563</v>
      </c>
      <c r="H28" s="47" t="str">
        <f>VLOOKUP("Manitoba", tb_FCR_rank[], 3, FALSE) &amp;"th"</f>
        <v>5th</v>
      </c>
      <c r="I28" s="39"/>
      <c r="J28" s="83">
        <f>'pivot-food manufacturing'!F26</f>
        <v>0.30626622249838431</v>
      </c>
      <c r="K28" s="82">
        <f>'pivot-food manufacturing'!F27</f>
        <v>4.8676889747194751E-2</v>
      </c>
      <c r="L28" s="81">
        <f>'pivot-food manufacturing'!F29</f>
        <v>0.3310594364610302</v>
      </c>
      <c r="M28" s="81">
        <f>'pivot-food manufacturing'!F30</f>
        <v>6.2072977922311923E-2</v>
      </c>
      <c r="N28" s="48" t="str">
        <f>"$"&amp;ROUND('pivot-food manufacturing'!E28,2)&amp;"B*"</f>
        <v>$8.02B*</v>
      </c>
      <c r="O28" s="49">
        <f>'pivot-food manufacturing'!F28</f>
        <v>0.17181230052844776</v>
      </c>
      <c r="P28" s="50" t="str">
        <f>VLOOKUP("Manitoba", tb_Food_rank[], 3, FALSE) &amp;"th"</f>
        <v>5th</v>
      </c>
    </row>
    <row r="38" spans="2:16" ht="15" customHeight="1" x14ac:dyDescent="0.5">
      <c r="B38" s="51"/>
      <c r="C38" s="51"/>
    </row>
    <row r="39" spans="2:16" x14ac:dyDescent="0.5">
      <c r="B39" s="51"/>
      <c r="C39" s="51"/>
    </row>
    <row r="40" spans="2:16" ht="14.4" customHeight="1" x14ac:dyDescent="0.5">
      <c r="B40" s="51"/>
      <c r="C40" s="51"/>
      <c r="K40" s="52"/>
    </row>
    <row r="41" spans="2:16" ht="15" customHeight="1" x14ac:dyDescent="0.5">
      <c r="J41" s="52"/>
      <c r="K41" s="52"/>
    </row>
    <row r="42" spans="2:16" x14ac:dyDescent="0.5">
      <c r="J42" s="52"/>
      <c r="K42" s="52"/>
    </row>
    <row r="43" spans="2:16" x14ac:dyDescent="0.5">
      <c r="J43" s="52"/>
      <c r="K43" s="52"/>
    </row>
    <row r="44" spans="2:16" ht="15" customHeight="1" x14ac:dyDescent="0.5">
      <c r="J44" s="53"/>
      <c r="K44" s="53"/>
    </row>
    <row r="45" spans="2:16" ht="36" customHeight="1" x14ac:dyDescent="0.5">
      <c r="K45" s="52"/>
    </row>
    <row r="46" spans="2:16" x14ac:dyDescent="0.5">
      <c r="J46" s="52"/>
      <c r="K46" s="52"/>
    </row>
    <row r="47" spans="2:16" x14ac:dyDescent="0.5">
      <c r="H47" s="42"/>
    </row>
    <row r="48" spans="2:16" x14ac:dyDescent="0.5">
      <c r="H48" s="42" t="s">
        <v>111</v>
      </c>
      <c r="P48" s="42" t="s">
        <v>111</v>
      </c>
    </row>
    <row r="49" spans="2:10" x14ac:dyDescent="0.5">
      <c r="J49" s="76" t="s">
        <v>141</v>
      </c>
    </row>
    <row r="50" spans="2:10" x14ac:dyDescent="0.5">
      <c r="J50" s="76" t="s">
        <v>140</v>
      </c>
    </row>
    <row r="51" spans="2:10" x14ac:dyDescent="0.5">
      <c r="J51" s="26" t="s">
        <v>142</v>
      </c>
    </row>
    <row r="52" spans="2:10" ht="27.9" customHeight="1" x14ac:dyDescent="0.5">
      <c r="B52" s="77" t="s">
        <v>58</v>
      </c>
      <c r="C52" s="77"/>
      <c r="D52" s="78" t="s">
        <v>59</v>
      </c>
      <c r="E52" s="77"/>
      <c r="F52" s="80" t="s">
        <v>133</v>
      </c>
      <c r="G52" s="79"/>
      <c r="H52" s="79"/>
    </row>
    <row r="53" spans="2:10" ht="29.7" customHeight="1" x14ac:dyDescent="0.5">
      <c r="B53" s="96" t="s">
        <v>78</v>
      </c>
      <c r="C53" s="97" t="str">
        <f>'pivot-agrifood trade'!F25</f>
        <v>% 22/21</v>
      </c>
      <c r="D53" s="98" t="s">
        <v>78</v>
      </c>
      <c r="E53" s="97" t="str">
        <f>'pivot-agrifood trade'!F25</f>
        <v>% 22/21</v>
      </c>
      <c r="F53" s="99" t="s">
        <v>80</v>
      </c>
      <c r="G53" s="101" t="str">
        <f>'pivot-agrifood trade'!F25</f>
        <v>% 22/21</v>
      </c>
      <c r="H53" s="100"/>
    </row>
    <row r="54" spans="2:10" ht="29.7" customHeight="1" x14ac:dyDescent="0.5">
      <c r="B54" s="54" t="str">
        <f>"$"&amp;ROUND('pivot-agrifood trade'!E27, 2)&amp;"B"</f>
        <v>$8.82B</v>
      </c>
      <c r="C54" s="55">
        <f>'pivot-agrifood trade'!F27</f>
        <v>0.12908335841223262</v>
      </c>
      <c r="D54" s="56" t="str">
        <f>"$"&amp;ROUND('pivot-agrifood trade'!E26, 2)&amp;"B"</f>
        <v>$2.45B</v>
      </c>
      <c r="E54" s="55">
        <f>'pivot-agrifood trade'!F26</f>
        <v>0.2560106657516017</v>
      </c>
      <c r="F54" s="57" t="str">
        <f>"$"&amp;ROUND('pivot-agrifood trade'!E28, 2)&amp;"B"</f>
        <v>$6.37B</v>
      </c>
      <c r="G54" s="59">
        <f>'pivot-agrifood trade'!F28</f>
        <v>8.6836575968456398E-2</v>
      </c>
      <c r="H54" s="58"/>
    </row>
    <row r="84" spans="8:8" x14ac:dyDescent="0.5">
      <c r="H84" s="42" t="s">
        <v>111</v>
      </c>
    </row>
    <row r="87" spans="8:8" x14ac:dyDescent="0.5">
      <c r="H87" s="42" t="s">
        <v>111</v>
      </c>
    </row>
  </sheetData>
  <sheetProtection formatCells="0" formatColumns="0" formatRows="0" sort="0" autoFilter="0" pivotTables="0"/>
  <protectedRanges>
    <protectedRange algorithmName="SHA-512" hashValue="zD3gAOUDAeomkZlOYRSDxeQvNe5/MsbujsrnmcZG2Of3j/224Uz6f2d5MAMYWgm/+xKIZMqQjcNcti8f+9ea4g==" saltValue="tDYzpLnSpDLQItawngch6Q==" spinCount="100000" sqref="B3:H5 J3:P5 I26:P26 B27:P28 K52:P54 B52:F54 G52:I52 G53:H54 J53:J54" name="Range1"/>
    <protectedRange algorithmName="SHA-512" hashValue="zD3gAOUDAeomkZlOYRSDxeQvNe5/MsbujsrnmcZG2Of3j/224Uz6f2d5MAMYWgm/+xKIZMqQjcNcti8f+9ea4g==" saltValue="tDYzpLnSpDLQItawngch6Q==" spinCount="100000" sqref="B26:H26" name="Range1_1"/>
  </protectedRanges>
  <mergeCells count="3">
    <mergeCell ref="N26:O26"/>
    <mergeCell ref="F26:G26"/>
    <mergeCell ref="D26:E26"/>
  </mergeCells>
  <pageMargins left="0.7" right="0.7" top="0.75" bottom="0.75" header="0.3" footer="0.3"/>
  <pageSetup orientation="portrait" r:id="rId1"/>
  <ignoredErrors>
    <ignoredError sqref="C27:E27 K4:L4 E4 C4 N4 F27" formula="1"/>
  </ignoredErrors>
  <drawing r:id="rId2"/>
  <extLst>
    <ext xmlns:x14="http://schemas.microsoft.com/office/spreadsheetml/2009/9/main" uri="{A8765BA9-456A-4dab-B4F3-ACF838C121DE}">
      <x14:slicerList>
        <x14:slicer r:id="rId3"/>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workbookViewId="0">
      <selection activeCell="D32" sqref="D32"/>
    </sheetView>
  </sheetViews>
  <sheetFormatPr defaultRowHeight="14.4" x14ac:dyDescent="0.55000000000000004"/>
  <cols>
    <col min="1" max="1" width="39.578125" bestFit="1" customWidth="1"/>
    <col min="2" max="2" width="24.68359375" bestFit="1" customWidth="1"/>
    <col min="3" max="3" width="6.5234375" bestFit="1" customWidth="1"/>
    <col min="4" max="4" width="26.3125" bestFit="1" customWidth="1"/>
    <col min="5" max="5" width="19.89453125" bestFit="1" customWidth="1"/>
    <col min="6" max="6" width="12.3671875" bestFit="1" customWidth="1"/>
    <col min="7" max="7" width="15.47265625" bestFit="1" customWidth="1"/>
    <col min="8" max="9" width="9.1015625" bestFit="1" customWidth="1"/>
    <col min="10" max="10" width="10.7890625" bestFit="1" customWidth="1"/>
    <col min="11" max="11" width="14.41796875" bestFit="1" customWidth="1"/>
    <col min="12" max="12" width="8.89453125" bestFit="1" customWidth="1"/>
    <col min="13" max="13" width="16.3125" bestFit="1" customWidth="1"/>
    <col min="14" max="14" width="8" bestFit="1" customWidth="1"/>
    <col min="15" max="15" width="20.578125" bestFit="1" customWidth="1"/>
    <col min="16" max="16" width="9.89453125" bestFit="1" customWidth="1"/>
    <col min="17" max="17" width="17.3125" bestFit="1" customWidth="1"/>
  </cols>
  <sheetData>
    <row r="1" spans="1:17" x14ac:dyDescent="0.55000000000000004">
      <c r="A1" s="3" t="s">
        <v>1</v>
      </c>
      <c r="B1" s="3" t="s">
        <v>25</v>
      </c>
      <c r="C1" s="3" t="s">
        <v>2</v>
      </c>
      <c r="D1" s="3" t="s">
        <v>20</v>
      </c>
      <c r="E1" s="3" t="s">
        <v>19</v>
      </c>
      <c r="F1" s="3" t="s">
        <v>18</v>
      </c>
      <c r="G1" s="3" t="s">
        <v>17</v>
      </c>
      <c r="H1" s="3" t="s">
        <v>16</v>
      </c>
      <c r="I1" s="3" t="s">
        <v>15</v>
      </c>
      <c r="J1" s="3" t="s">
        <v>0</v>
      </c>
      <c r="K1" s="3" t="s">
        <v>14</v>
      </c>
      <c r="L1" s="3" t="s">
        <v>13</v>
      </c>
      <c r="M1" s="3" t="s">
        <v>12</v>
      </c>
      <c r="N1" s="3" t="s">
        <v>11</v>
      </c>
      <c r="O1" s="3" t="s">
        <v>10</v>
      </c>
      <c r="P1" s="3" t="s">
        <v>9</v>
      </c>
      <c r="Q1" s="3" t="s">
        <v>8</v>
      </c>
    </row>
    <row r="2" spans="1:17" x14ac:dyDescent="0.55000000000000004">
      <c r="A2" s="3" t="s">
        <v>4</v>
      </c>
      <c r="B2" s="3" t="s">
        <v>124</v>
      </c>
      <c r="C2" s="3">
        <v>2012</v>
      </c>
      <c r="D2" s="3">
        <v>66.400000000000006</v>
      </c>
      <c r="E2" s="3">
        <v>75.8</v>
      </c>
      <c r="F2" s="3">
        <v>216.5</v>
      </c>
      <c r="G2" s="3">
        <v>147.9</v>
      </c>
      <c r="H2" s="3">
        <v>1563.5</v>
      </c>
      <c r="I2" s="3">
        <v>1051.9000000000001</v>
      </c>
      <c r="J2" s="3">
        <v>623.1</v>
      </c>
      <c r="K2" s="3">
        <v>274</v>
      </c>
      <c r="L2" s="3">
        <v>414.3</v>
      </c>
      <c r="M2" s="3">
        <v>540.4</v>
      </c>
      <c r="N2" s="3">
        <v>1.8</v>
      </c>
      <c r="O2" s="3">
        <v>1.9</v>
      </c>
      <c r="P2" s="3">
        <v>0</v>
      </c>
      <c r="Q2" s="3">
        <v>382.88461538461502</v>
      </c>
    </row>
    <row r="3" spans="1:17" x14ac:dyDescent="0.55000000000000004">
      <c r="A3" s="3" t="s">
        <v>4</v>
      </c>
      <c r="B3" s="3" t="s">
        <v>124</v>
      </c>
      <c r="C3" s="3">
        <v>2013</v>
      </c>
      <c r="D3" s="3">
        <v>71.2</v>
      </c>
      <c r="E3" s="3">
        <v>70.5</v>
      </c>
      <c r="F3" s="3">
        <v>212.6</v>
      </c>
      <c r="G3" s="3">
        <v>125.6</v>
      </c>
      <c r="H3" s="3">
        <v>1547.8</v>
      </c>
      <c r="I3" s="3">
        <v>1041.0999999999999</v>
      </c>
      <c r="J3" s="3">
        <v>595.29999999999995</v>
      </c>
      <c r="K3" s="3">
        <v>279.60000000000002</v>
      </c>
      <c r="L3" s="3">
        <v>389</v>
      </c>
      <c r="M3" s="3">
        <v>520.29999999999995</v>
      </c>
      <c r="N3" s="3">
        <v>1.4</v>
      </c>
      <c r="O3" s="3">
        <v>1.8</v>
      </c>
      <c r="P3" s="3">
        <v>0</v>
      </c>
      <c r="Q3" s="3">
        <v>373.553846153846</v>
      </c>
    </row>
    <row r="4" spans="1:17" x14ac:dyDescent="0.55000000000000004">
      <c r="A4" s="3" t="s">
        <v>4</v>
      </c>
      <c r="B4" s="3" t="s">
        <v>124</v>
      </c>
      <c r="C4" s="3">
        <v>2014</v>
      </c>
      <c r="D4" s="3">
        <v>43.5</v>
      </c>
      <c r="E4" s="3">
        <v>68</v>
      </c>
      <c r="F4" s="3">
        <v>183.5</v>
      </c>
      <c r="G4" s="3">
        <v>122.9</v>
      </c>
      <c r="H4" s="3">
        <v>1539.5</v>
      </c>
      <c r="I4" s="3">
        <v>1055.7</v>
      </c>
      <c r="J4" s="3">
        <v>597.29999999999995</v>
      </c>
      <c r="K4" s="3">
        <v>290.7</v>
      </c>
      <c r="L4" s="3">
        <v>412.2</v>
      </c>
      <c r="M4" s="3">
        <v>500</v>
      </c>
      <c r="N4" s="3">
        <v>1.2</v>
      </c>
      <c r="O4" s="3">
        <v>1.9</v>
      </c>
      <c r="P4" s="3">
        <v>0</v>
      </c>
      <c r="Q4" s="3">
        <v>370.49230769230797</v>
      </c>
    </row>
    <row r="5" spans="1:17" x14ac:dyDescent="0.55000000000000004">
      <c r="A5" s="3" t="s">
        <v>4</v>
      </c>
      <c r="B5" s="3" t="s">
        <v>124</v>
      </c>
      <c r="C5" s="3">
        <v>2015</v>
      </c>
      <c r="D5" s="3">
        <v>62.2</v>
      </c>
      <c r="E5" s="3">
        <v>66.7</v>
      </c>
      <c r="F5" s="3">
        <v>200.6</v>
      </c>
      <c r="G5" s="3">
        <v>136</v>
      </c>
      <c r="H5" s="3">
        <v>1660.4</v>
      </c>
      <c r="I5" s="3">
        <v>1140.5999999999999</v>
      </c>
      <c r="J5" s="3">
        <v>600.29999999999995</v>
      </c>
      <c r="K5" s="3">
        <v>268.60000000000002</v>
      </c>
      <c r="L5" s="3">
        <v>390.8</v>
      </c>
      <c r="M5" s="3">
        <v>581.70000000000005</v>
      </c>
      <c r="N5" s="3">
        <v>1.2</v>
      </c>
      <c r="O5" s="3">
        <v>1.9</v>
      </c>
      <c r="P5" s="3">
        <v>0</v>
      </c>
      <c r="Q5" s="3">
        <v>393.15384615384602</v>
      </c>
    </row>
    <row r="6" spans="1:17" x14ac:dyDescent="0.55000000000000004">
      <c r="A6" s="3" t="s">
        <v>4</v>
      </c>
      <c r="B6" s="3" t="s">
        <v>124</v>
      </c>
      <c r="C6" s="3">
        <v>2016</v>
      </c>
      <c r="D6" s="3">
        <v>70.099999999999994</v>
      </c>
      <c r="E6" s="3">
        <v>68.599999999999994</v>
      </c>
      <c r="F6" s="3">
        <v>193.8</v>
      </c>
      <c r="G6" s="3">
        <v>145.19999999999999</v>
      </c>
      <c r="H6" s="3">
        <v>1679.9</v>
      </c>
      <c r="I6" s="3">
        <v>1184.5999999999999</v>
      </c>
      <c r="J6" s="3">
        <v>598.70000000000005</v>
      </c>
      <c r="K6" s="3">
        <v>259.3</v>
      </c>
      <c r="L6" s="3">
        <v>413.3</v>
      </c>
      <c r="M6" s="3">
        <v>573.5</v>
      </c>
      <c r="N6" s="3">
        <v>1.3</v>
      </c>
      <c r="O6" s="3">
        <v>2</v>
      </c>
      <c r="P6" s="3">
        <v>0</v>
      </c>
      <c r="Q6" s="3">
        <v>399.25384615384598</v>
      </c>
    </row>
    <row r="7" spans="1:17" x14ac:dyDescent="0.55000000000000004">
      <c r="A7" s="3" t="s">
        <v>4</v>
      </c>
      <c r="B7" s="3" t="s">
        <v>124</v>
      </c>
      <c r="C7" s="3">
        <v>2017</v>
      </c>
      <c r="D7" s="3">
        <v>59.7</v>
      </c>
      <c r="E7" s="3">
        <v>70.900000000000006</v>
      </c>
      <c r="F7" s="3">
        <v>200.1</v>
      </c>
      <c r="G7" s="3">
        <v>139.69999999999999</v>
      </c>
      <c r="H7" s="3">
        <v>1652.2</v>
      </c>
      <c r="I7" s="3">
        <v>1194.5</v>
      </c>
      <c r="J7" s="3">
        <v>595.6</v>
      </c>
      <c r="K7" s="3">
        <v>281.5</v>
      </c>
      <c r="L7" s="3">
        <v>432.1</v>
      </c>
      <c r="M7" s="3">
        <v>557.70000000000005</v>
      </c>
      <c r="N7" s="3">
        <v>1</v>
      </c>
      <c r="O7" s="3">
        <v>2</v>
      </c>
      <c r="P7" s="3">
        <v>0</v>
      </c>
      <c r="Q7" s="3">
        <v>399</v>
      </c>
    </row>
    <row r="8" spans="1:17" x14ac:dyDescent="0.55000000000000004">
      <c r="A8" s="3" t="s">
        <v>4</v>
      </c>
      <c r="B8" s="3" t="s">
        <v>124</v>
      </c>
      <c r="C8" s="3">
        <v>2018</v>
      </c>
      <c r="D8" s="3">
        <v>53.9</v>
      </c>
      <c r="E8" s="3">
        <v>73.599999999999994</v>
      </c>
      <c r="F8" s="3">
        <v>193.9</v>
      </c>
      <c r="G8" s="3">
        <v>154.5</v>
      </c>
      <c r="H8" s="3">
        <v>1693.4</v>
      </c>
      <c r="I8" s="3">
        <v>1222</v>
      </c>
      <c r="J8" s="3">
        <v>613.70000000000005</v>
      </c>
      <c r="K8" s="3">
        <v>292.89999999999998</v>
      </c>
      <c r="L8" s="3">
        <v>438.8</v>
      </c>
      <c r="M8" s="3">
        <v>562.79999999999995</v>
      </c>
      <c r="N8" s="3">
        <v>1</v>
      </c>
      <c r="O8" s="3">
        <v>2.7</v>
      </c>
      <c r="P8" s="3">
        <v>0</v>
      </c>
      <c r="Q8" s="3">
        <v>407.93846153846198</v>
      </c>
    </row>
    <row r="9" spans="1:17" x14ac:dyDescent="0.55000000000000004">
      <c r="A9" s="3" t="s">
        <v>4</v>
      </c>
      <c r="B9" s="3" t="s">
        <v>124</v>
      </c>
      <c r="C9" s="3">
        <v>2019</v>
      </c>
      <c r="D9" s="3">
        <v>51</v>
      </c>
      <c r="E9" s="3">
        <v>83.1</v>
      </c>
      <c r="F9" s="3">
        <v>192.3</v>
      </c>
      <c r="G9" s="3">
        <v>152.6</v>
      </c>
      <c r="H9" s="3">
        <v>1815.6</v>
      </c>
      <c r="I9" s="3">
        <v>1336.5</v>
      </c>
      <c r="J9" s="3">
        <v>650.9</v>
      </c>
      <c r="K9" s="3">
        <v>310.5</v>
      </c>
      <c r="L9" s="3">
        <v>485.6</v>
      </c>
      <c r="M9" s="3">
        <v>576.5</v>
      </c>
      <c r="N9" s="3">
        <v>1.2</v>
      </c>
      <c r="O9" s="3">
        <v>3</v>
      </c>
      <c r="P9" s="3">
        <v>0</v>
      </c>
      <c r="Q9" s="3">
        <v>435.29230769230799</v>
      </c>
    </row>
    <row r="10" spans="1:17" x14ac:dyDescent="0.55000000000000004">
      <c r="A10" s="3" t="s">
        <v>4</v>
      </c>
      <c r="B10" s="3" t="s">
        <v>124</v>
      </c>
      <c r="C10" s="3">
        <v>2020</v>
      </c>
      <c r="D10" s="3">
        <v>43.1</v>
      </c>
      <c r="E10" s="3">
        <v>69</v>
      </c>
      <c r="F10" s="3">
        <v>189.9</v>
      </c>
      <c r="G10" s="3">
        <v>141.6</v>
      </c>
      <c r="H10" s="3">
        <v>1822.2</v>
      </c>
      <c r="I10" s="3">
        <v>1357.9</v>
      </c>
      <c r="J10" s="3">
        <v>663.8</v>
      </c>
      <c r="K10" s="3">
        <v>300.60000000000002</v>
      </c>
      <c r="L10" s="3">
        <v>487.2</v>
      </c>
      <c r="M10" s="3">
        <v>576.20000000000005</v>
      </c>
      <c r="N10" s="3">
        <v>1.2</v>
      </c>
      <c r="O10" s="3">
        <v>3</v>
      </c>
      <c r="P10" s="3">
        <v>0</v>
      </c>
      <c r="Q10" s="3">
        <v>435.053846153846</v>
      </c>
    </row>
    <row r="11" spans="1:17" x14ac:dyDescent="0.55000000000000004">
      <c r="A11" s="3" t="s">
        <v>4</v>
      </c>
      <c r="B11" s="3" t="s">
        <v>124</v>
      </c>
      <c r="C11" s="3">
        <v>2021</v>
      </c>
      <c r="D11" s="3">
        <v>51.1</v>
      </c>
      <c r="E11" s="3">
        <v>78.400000000000006</v>
      </c>
      <c r="F11" s="3">
        <v>187.5</v>
      </c>
      <c r="G11" s="3">
        <v>166.6</v>
      </c>
      <c r="H11" s="3">
        <v>1845.2</v>
      </c>
      <c r="I11" s="3">
        <v>1363.2</v>
      </c>
      <c r="J11" s="3">
        <v>666.4</v>
      </c>
      <c r="K11" s="3">
        <v>326.60000000000002</v>
      </c>
      <c r="L11" s="3">
        <v>492.8</v>
      </c>
      <c r="M11" s="3">
        <v>586.5</v>
      </c>
      <c r="N11" s="3">
        <v>1.2</v>
      </c>
      <c r="O11" s="3">
        <v>3</v>
      </c>
      <c r="P11" s="3">
        <v>0</v>
      </c>
      <c r="Q11" s="3">
        <v>443.730769230769</v>
      </c>
    </row>
    <row r="12" spans="1:17" x14ac:dyDescent="0.55000000000000004">
      <c r="A12" s="3" t="s">
        <v>4</v>
      </c>
      <c r="B12" s="3" t="s">
        <v>124</v>
      </c>
      <c r="C12" s="3">
        <v>2022</v>
      </c>
      <c r="D12" s="3">
        <v>51.7</v>
      </c>
      <c r="E12" s="3">
        <v>77</v>
      </c>
      <c r="F12" s="3">
        <v>182</v>
      </c>
      <c r="G12" s="3">
        <v>153.19999999999999</v>
      </c>
      <c r="H12" s="3">
        <v>1883.7</v>
      </c>
      <c r="I12" s="3">
        <v>1397.3</v>
      </c>
      <c r="J12" s="3">
        <v>657.9</v>
      </c>
      <c r="K12" s="3">
        <v>318.60000000000002</v>
      </c>
      <c r="L12" s="3">
        <v>516.79999999999995</v>
      </c>
      <c r="M12" s="3">
        <v>547.70000000000005</v>
      </c>
      <c r="N12" s="3">
        <v>1.2</v>
      </c>
      <c r="O12" s="3">
        <v>3.1</v>
      </c>
      <c r="P12" s="3">
        <v>0</v>
      </c>
      <c r="Q12" s="3">
        <v>445.4</v>
      </c>
    </row>
    <row r="13" spans="1:17" x14ac:dyDescent="0.55000000000000004">
      <c r="A13" s="3" t="s">
        <v>7</v>
      </c>
      <c r="B13" s="3" t="s">
        <v>125</v>
      </c>
      <c r="C13" s="3">
        <v>2012</v>
      </c>
      <c r="D13" s="3">
        <v>124</v>
      </c>
      <c r="E13" s="3">
        <v>5.3</v>
      </c>
      <c r="F13" s="3">
        <v>57</v>
      </c>
      <c r="G13" s="3">
        <v>127.8</v>
      </c>
      <c r="H13" s="3">
        <v>2174.5</v>
      </c>
      <c r="I13" s="3">
        <v>2847.9</v>
      </c>
      <c r="J13" s="3">
        <v>113.7</v>
      </c>
      <c r="K13" s="3">
        <v>19.600000000000001</v>
      </c>
      <c r="L13" s="3">
        <v>481.7</v>
      </c>
      <c r="M13" s="3">
        <v>653.70000000000005</v>
      </c>
      <c r="N13" s="3">
        <v>2.2999999999999998</v>
      </c>
      <c r="O13" s="3">
        <v>0</v>
      </c>
      <c r="P13" s="3">
        <v>0</v>
      </c>
      <c r="Q13" s="3">
        <v>508.269230769231</v>
      </c>
    </row>
    <row r="14" spans="1:17" x14ac:dyDescent="0.55000000000000004">
      <c r="A14" s="3" t="s">
        <v>7</v>
      </c>
      <c r="B14" s="3" t="s">
        <v>125</v>
      </c>
      <c r="C14" s="3">
        <v>2013</v>
      </c>
      <c r="D14" s="3">
        <v>118</v>
      </c>
      <c r="E14" s="3">
        <v>2.1</v>
      </c>
      <c r="F14" s="3">
        <v>58.7</v>
      </c>
      <c r="G14" s="3">
        <v>152.69999999999999</v>
      </c>
      <c r="H14" s="3">
        <v>1889.3</v>
      </c>
      <c r="I14" s="3">
        <v>2595.9</v>
      </c>
      <c r="J14" s="3">
        <v>102.2</v>
      </c>
      <c r="K14" s="3">
        <v>21.2</v>
      </c>
      <c r="L14" s="3">
        <v>521.79999999999995</v>
      </c>
      <c r="M14" s="3">
        <v>695.3</v>
      </c>
      <c r="N14" s="3">
        <v>2.5</v>
      </c>
      <c r="O14" s="3">
        <v>0</v>
      </c>
      <c r="P14" s="3">
        <v>0</v>
      </c>
      <c r="Q14" s="3">
        <v>473.823076923077</v>
      </c>
    </row>
    <row r="15" spans="1:17" x14ac:dyDescent="0.55000000000000004">
      <c r="A15" s="3" t="s">
        <v>7</v>
      </c>
      <c r="B15" s="3" t="s">
        <v>125</v>
      </c>
      <c r="C15" s="3">
        <v>2014</v>
      </c>
      <c r="D15" s="3">
        <v>118.3</v>
      </c>
      <c r="E15" s="3">
        <v>2.4</v>
      </c>
      <c r="F15" s="3">
        <v>49.9</v>
      </c>
      <c r="G15" s="3">
        <v>159.69999999999999</v>
      </c>
      <c r="H15" s="3">
        <v>1949</v>
      </c>
      <c r="I15" s="3">
        <v>2591.5</v>
      </c>
      <c r="J15" s="3">
        <v>93</v>
      </c>
      <c r="K15" s="3">
        <v>21.7</v>
      </c>
      <c r="L15" s="3">
        <v>539.6</v>
      </c>
      <c r="M15" s="3">
        <v>763.4</v>
      </c>
      <c r="N15" s="3">
        <v>2.5</v>
      </c>
      <c r="O15" s="3">
        <v>0</v>
      </c>
      <c r="P15" s="3">
        <v>0</v>
      </c>
      <c r="Q15" s="3">
        <v>483.92307692307702</v>
      </c>
    </row>
    <row r="16" spans="1:17" x14ac:dyDescent="0.55000000000000004">
      <c r="A16" s="3" t="s">
        <v>7</v>
      </c>
      <c r="B16" s="3" t="s">
        <v>125</v>
      </c>
      <c r="C16" s="3">
        <v>2015</v>
      </c>
      <c r="D16" s="3">
        <v>122</v>
      </c>
      <c r="E16" s="3">
        <v>2.7</v>
      </c>
      <c r="F16" s="3">
        <v>58.8</v>
      </c>
      <c r="G16" s="3">
        <v>140.5</v>
      </c>
      <c r="H16" s="3">
        <v>2056.9</v>
      </c>
      <c r="I16" s="3">
        <v>2756.3</v>
      </c>
      <c r="J16" s="3">
        <v>69.3</v>
      </c>
      <c r="K16" s="3">
        <v>29.7</v>
      </c>
      <c r="L16" s="3">
        <v>583.29999999999995</v>
      </c>
      <c r="M16" s="3">
        <v>822.1</v>
      </c>
      <c r="N16" s="3">
        <v>2.6</v>
      </c>
      <c r="O16" s="3">
        <v>0</v>
      </c>
      <c r="P16" s="3">
        <v>0</v>
      </c>
      <c r="Q16" s="3">
        <v>511.092307692308</v>
      </c>
    </row>
    <row r="17" spans="1:17" x14ac:dyDescent="0.55000000000000004">
      <c r="A17" s="3" t="s">
        <v>7</v>
      </c>
      <c r="B17" s="3" t="s">
        <v>125</v>
      </c>
      <c r="C17" s="3">
        <v>2016</v>
      </c>
      <c r="D17" s="3">
        <v>120.7</v>
      </c>
      <c r="E17" s="3">
        <v>3.6</v>
      </c>
      <c r="F17" s="3">
        <v>62.7</v>
      </c>
      <c r="G17" s="3">
        <v>133.69999999999999</v>
      </c>
      <c r="H17" s="3">
        <v>2100.1999999999998</v>
      </c>
      <c r="I17" s="3">
        <v>2884.5</v>
      </c>
      <c r="J17" s="3">
        <v>54.9</v>
      </c>
      <c r="K17" s="3">
        <v>31</v>
      </c>
      <c r="L17" s="3">
        <v>610.70000000000005</v>
      </c>
      <c r="M17" s="3">
        <v>923.4</v>
      </c>
      <c r="N17" s="3">
        <v>2.7</v>
      </c>
      <c r="O17" s="3">
        <v>0</v>
      </c>
      <c r="P17" s="3">
        <v>0</v>
      </c>
      <c r="Q17" s="3">
        <v>532.93076923076899</v>
      </c>
    </row>
    <row r="18" spans="1:17" x14ac:dyDescent="0.55000000000000004">
      <c r="A18" s="3" t="s">
        <v>7</v>
      </c>
      <c r="B18" s="3" t="s">
        <v>125</v>
      </c>
      <c r="C18" s="3">
        <v>2017</v>
      </c>
      <c r="D18" s="3">
        <v>115.3</v>
      </c>
      <c r="E18" s="3">
        <v>4</v>
      </c>
      <c r="F18" s="3">
        <v>67</v>
      </c>
      <c r="G18" s="3">
        <v>123.8</v>
      </c>
      <c r="H18" s="3">
        <v>2001</v>
      </c>
      <c r="I18" s="3">
        <v>2844.7</v>
      </c>
      <c r="J18" s="3">
        <v>59.9</v>
      </c>
      <c r="K18" s="3">
        <v>28.6</v>
      </c>
      <c r="L18" s="3">
        <v>626.29999999999995</v>
      </c>
      <c r="M18" s="3">
        <v>953.4</v>
      </c>
      <c r="N18" s="3">
        <v>2.8</v>
      </c>
      <c r="O18" s="3">
        <v>0</v>
      </c>
      <c r="P18" s="3">
        <v>0</v>
      </c>
      <c r="Q18" s="3">
        <v>525.13846153846202</v>
      </c>
    </row>
    <row r="19" spans="1:17" x14ac:dyDescent="0.55000000000000004">
      <c r="A19" s="3" t="s">
        <v>7</v>
      </c>
      <c r="B19" s="3" t="s">
        <v>125</v>
      </c>
      <c r="C19" s="3">
        <v>2018</v>
      </c>
      <c r="D19" s="3">
        <v>115.3</v>
      </c>
      <c r="E19" s="3">
        <v>5.5</v>
      </c>
      <c r="F19" s="3">
        <v>68.3</v>
      </c>
      <c r="G19" s="3">
        <v>113.7</v>
      </c>
      <c r="H19" s="3">
        <v>1976.4</v>
      </c>
      <c r="I19" s="3">
        <v>2694.6</v>
      </c>
      <c r="J19" s="3">
        <v>57.4</v>
      </c>
      <c r="K19" s="3">
        <v>32</v>
      </c>
      <c r="L19" s="3">
        <v>652.4</v>
      </c>
      <c r="M19" s="3">
        <v>1043.5</v>
      </c>
      <c r="N19" s="3">
        <v>2.9</v>
      </c>
      <c r="O19" s="3">
        <v>0</v>
      </c>
      <c r="P19" s="3">
        <v>0.2</v>
      </c>
      <c r="Q19" s="3">
        <v>520.16923076923104</v>
      </c>
    </row>
    <row r="20" spans="1:17" x14ac:dyDescent="0.55000000000000004">
      <c r="A20" s="3" t="s">
        <v>7</v>
      </c>
      <c r="B20" s="3" t="s">
        <v>125</v>
      </c>
      <c r="C20" s="3">
        <v>2019</v>
      </c>
      <c r="D20" s="3">
        <v>104.8</v>
      </c>
      <c r="E20" s="3">
        <v>8.3000000000000007</v>
      </c>
      <c r="F20" s="3">
        <v>64.599999999999994</v>
      </c>
      <c r="G20" s="3">
        <v>144.6</v>
      </c>
      <c r="H20" s="3">
        <v>1927.3</v>
      </c>
      <c r="I20" s="3">
        <v>2795.5</v>
      </c>
      <c r="J20" s="3">
        <v>63.2</v>
      </c>
      <c r="K20" s="3">
        <v>28.6</v>
      </c>
      <c r="L20" s="3">
        <v>638.5</v>
      </c>
      <c r="M20" s="3">
        <v>1128.7</v>
      </c>
      <c r="N20" s="3">
        <v>3.1</v>
      </c>
      <c r="O20" s="3">
        <v>0</v>
      </c>
      <c r="P20" s="3">
        <v>0.4</v>
      </c>
      <c r="Q20" s="3">
        <v>531.35384615384601</v>
      </c>
    </row>
    <row r="21" spans="1:17" x14ac:dyDescent="0.55000000000000004">
      <c r="A21" s="3" t="s">
        <v>7</v>
      </c>
      <c r="B21" s="3" t="s">
        <v>125</v>
      </c>
      <c r="C21" s="3">
        <v>2020</v>
      </c>
      <c r="D21" s="3">
        <v>105.9</v>
      </c>
      <c r="E21" s="3">
        <v>11.6</v>
      </c>
      <c r="F21" s="3">
        <v>72.900000000000006</v>
      </c>
      <c r="G21" s="3">
        <v>162.4</v>
      </c>
      <c r="H21" s="3">
        <v>1951.2</v>
      </c>
      <c r="I21" s="3">
        <v>2778.3</v>
      </c>
      <c r="J21" s="3">
        <v>77</v>
      </c>
      <c r="K21" s="3">
        <v>52.7</v>
      </c>
      <c r="L21" s="3">
        <v>632</v>
      </c>
      <c r="M21" s="3">
        <v>1187.7</v>
      </c>
      <c r="N21" s="3">
        <v>3.1</v>
      </c>
      <c r="O21" s="3">
        <v>0</v>
      </c>
      <c r="P21" s="3">
        <v>0.4</v>
      </c>
      <c r="Q21" s="3">
        <v>541.16923076923104</v>
      </c>
    </row>
    <row r="22" spans="1:17" x14ac:dyDescent="0.55000000000000004">
      <c r="A22" s="3" t="s">
        <v>7</v>
      </c>
      <c r="B22" s="3" t="s">
        <v>125</v>
      </c>
      <c r="C22" s="3">
        <v>2021</v>
      </c>
      <c r="D22" s="3">
        <v>105.3</v>
      </c>
      <c r="E22" s="3">
        <v>15.1</v>
      </c>
      <c r="F22" s="3">
        <v>73</v>
      </c>
      <c r="G22" s="3">
        <v>165.3</v>
      </c>
      <c r="H22" s="3">
        <v>2097.4</v>
      </c>
      <c r="I22" s="3">
        <v>3051.7</v>
      </c>
      <c r="J22" s="3">
        <v>87.9</v>
      </c>
      <c r="K22" s="3">
        <v>62.3</v>
      </c>
      <c r="L22" s="3">
        <v>623</v>
      </c>
      <c r="M22" s="3">
        <v>1362</v>
      </c>
      <c r="N22" s="3">
        <v>4</v>
      </c>
      <c r="O22" s="3">
        <v>0</v>
      </c>
      <c r="P22" s="3">
        <v>0.3</v>
      </c>
      <c r="Q22" s="3">
        <v>588.25384615384598</v>
      </c>
    </row>
    <row r="23" spans="1:17" x14ac:dyDescent="0.55000000000000004">
      <c r="A23" s="3" t="s">
        <v>7</v>
      </c>
      <c r="B23" s="3" t="s">
        <v>125</v>
      </c>
      <c r="C23" s="3">
        <v>2022</v>
      </c>
      <c r="D23" s="3">
        <v>114.9</v>
      </c>
      <c r="E23" s="3">
        <v>17.100000000000001</v>
      </c>
      <c r="F23" s="3">
        <v>70.8</v>
      </c>
      <c r="G23" s="3">
        <v>160.69999999999999</v>
      </c>
      <c r="H23" s="3">
        <v>2046</v>
      </c>
      <c r="I23" s="3">
        <v>2970.1</v>
      </c>
      <c r="J23" s="3">
        <v>89.7</v>
      </c>
      <c r="K23" s="3">
        <v>68</v>
      </c>
      <c r="L23" s="3">
        <v>692.7</v>
      </c>
      <c r="M23" s="3">
        <v>1339.5</v>
      </c>
      <c r="N23" s="3">
        <v>3.7</v>
      </c>
      <c r="O23" s="3">
        <v>0</v>
      </c>
      <c r="P23" s="3">
        <v>0.4</v>
      </c>
      <c r="Q23" s="3">
        <v>582.58461538461495</v>
      </c>
    </row>
    <row r="24" spans="1:17" x14ac:dyDescent="0.55000000000000004">
      <c r="A24" s="3" t="s">
        <v>3</v>
      </c>
      <c r="B24" s="3" t="s">
        <v>124</v>
      </c>
      <c r="C24" s="3">
        <v>2012</v>
      </c>
      <c r="D24" s="3">
        <v>23</v>
      </c>
      <c r="E24" s="3">
        <v>152.6</v>
      </c>
      <c r="F24" s="3">
        <v>123.4</v>
      </c>
      <c r="G24" s="3">
        <v>222</v>
      </c>
      <c r="H24" s="3">
        <v>2992.1</v>
      </c>
      <c r="I24" s="3">
        <v>4611.7</v>
      </c>
      <c r="J24" s="3">
        <v>1681.3</v>
      </c>
      <c r="K24" s="3">
        <v>4815.8999999999996</v>
      </c>
      <c r="L24" s="3">
        <v>3851.6</v>
      </c>
      <c r="M24" s="3">
        <v>2115</v>
      </c>
      <c r="N24" s="3">
        <v>1.6</v>
      </c>
      <c r="O24" s="3">
        <v>0.4</v>
      </c>
      <c r="P24" s="3">
        <v>0</v>
      </c>
      <c r="Q24" s="3">
        <v>1583.8923076923099</v>
      </c>
    </row>
    <row r="25" spans="1:17" x14ac:dyDescent="0.55000000000000004">
      <c r="A25" s="3" t="s">
        <v>3</v>
      </c>
      <c r="B25" s="3" t="s">
        <v>124</v>
      </c>
      <c r="C25" s="3">
        <v>2013</v>
      </c>
      <c r="D25" s="3">
        <v>23.8</v>
      </c>
      <c r="E25" s="3">
        <v>156.5</v>
      </c>
      <c r="F25" s="3">
        <v>139</v>
      </c>
      <c r="G25" s="3">
        <v>236.3</v>
      </c>
      <c r="H25" s="3">
        <v>3442.2</v>
      </c>
      <c r="I25" s="3">
        <v>5202.8999999999996</v>
      </c>
      <c r="J25" s="3">
        <v>2480.9</v>
      </c>
      <c r="K25" s="3">
        <v>7124.7</v>
      </c>
      <c r="L25" s="3">
        <v>4881.8999999999996</v>
      </c>
      <c r="M25" s="3">
        <v>2288.8000000000002</v>
      </c>
      <c r="N25" s="3">
        <v>1.6</v>
      </c>
      <c r="O25" s="3">
        <v>0.4</v>
      </c>
      <c r="P25" s="3">
        <v>0</v>
      </c>
      <c r="Q25" s="3">
        <v>1998.38461538462</v>
      </c>
    </row>
    <row r="26" spans="1:17" x14ac:dyDescent="0.55000000000000004">
      <c r="A26" s="3" t="s">
        <v>3</v>
      </c>
      <c r="B26" s="3" t="s">
        <v>124</v>
      </c>
      <c r="C26" s="3">
        <v>2014</v>
      </c>
      <c r="D26" s="3">
        <v>22.4</v>
      </c>
      <c r="E26" s="3">
        <v>160.69999999999999</v>
      </c>
      <c r="F26" s="3">
        <v>152.1</v>
      </c>
      <c r="G26" s="3">
        <v>248.9</v>
      </c>
      <c r="H26" s="3">
        <v>3272.5</v>
      </c>
      <c r="I26" s="3">
        <v>5048.8999999999996</v>
      </c>
      <c r="J26" s="3">
        <v>1841.8</v>
      </c>
      <c r="K26" s="3">
        <v>5505.8</v>
      </c>
      <c r="L26" s="3">
        <v>4223.1000000000004</v>
      </c>
      <c r="M26" s="3">
        <v>2291.1999999999998</v>
      </c>
      <c r="N26" s="3">
        <v>1.4</v>
      </c>
      <c r="O26" s="3">
        <v>0.5</v>
      </c>
      <c r="P26" s="3">
        <v>0</v>
      </c>
      <c r="Q26" s="3">
        <v>1751.4846153846199</v>
      </c>
    </row>
    <row r="27" spans="1:17" x14ac:dyDescent="0.55000000000000004">
      <c r="A27" s="3" t="s">
        <v>3</v>
      </c>
      <c r="B27" s="3" t="s">
        <v>124</v>
      </c>
      <c r="C27" s="3">
        <v>2015</v>
      </c>
      <c r="D27" s="3">
        <v>26.1</v>
      </c>
      <c r="E27" s="3">
        <v>161.80000000000001</v>
      </c>
      <c r="F27" s="3">
        <v>171.2</v>
      </c>
      <c r="G27" s="3">
        <v>281.3</v>
      </c>
      <c r="H27" s="3">
        <v>3591.6</v>
      </c>
      <c r="I27" s="3">
        <v>5381.6</v>
      </c>
      <c r="J27" s="3">
        <v>2150.4</v>
      </c>
      <c r="K27" s="3">
        <v>5987.3</v>
      </c>
      <c r="L27" s="3">
        <v>4070.4</v>
      </c>
      <c r="M27" s="3">
        <v>2390.5</v>
      </c>
      <c r="N27" s="3">
        <v>1.7</v>
      </c>
      <c r="O27" s="3">
        <v>0.5</v>
      </c>
      <c r="P27" s="3">
        <v>0</v>
      </c>
      <c r="Q27" s="3">
        <v>1862.6461538461499</v>
      </c>
    </row>
    <row r="28" spans="1:17" x14ac:dyDescent="0.55000000000000004">
      <c r="A28" s="3" t="s">
        <v>3</v>
      </c>
      <c r="B28" s="3" t="s">
        <v>124</v>
      </c>
      <c r="C28" s="3">
        <v>2016</v>
      </c>
      <c r="D28" s="3">
        <v>25.2</v>
      </c>
      <c r="E28" s="3">
        <v>175.1</v>
      </c>
      <c r="F28" s="3">
        <v>177.3</v>
      </c>
      <c r="G28" s="3">
        <v>285.60000000000002</v>
      </c>
      <c r="H28" s="3">
        <v>3898.4</v>
      </c>
      <c r="I28" s="3">
        <v>5356.4</v>
      </c>
      <c r="J28" s="3">
        <v>2243.1</v>
      </c>
      <c r="K28" s="3">
        <v>6712.9</v>
      </c>
      <c r="L28" s="3">
        <v>4923</v>
      </c>
      <c r="M28" s="3">
        <v>2347.3000000000002</v>
      </c>
      <c r="N28" s="3">
        <v>1.8</v>
      </c>
      <c r="O28" s="3">
        <v>0.4</v>
      </c>
      <c r="P28" s="3">
        <v>0</v>
      </c>
      <c r="Q28" s="3">
        <v>2011.26923076923</v>
      </c>
    </row>
    <row r="29" spans="1:17" x14ac:dyDescent="0.55000000000000004">
      <c r="A29" s="3" t="s">
        <v>3</v>
      </c>
      <c r="B29" s="3" t="s">
        <v>124</v>
      </c>
      <c r="C29" s="3">
        <v>2017</v>
      </c>
      <c r="D29" s="3">
        <v>24.9</v>
      </c>
      <c r="E29" s="3">
        <v>180.8</v>
      </c>
      <c r="F29" s="3">
        <v>173.1</v>
      </c>
      <c r="G29" s="3">
        <v>288</v>
      </c>
      <c r="H29" s="3">
        <v>3915.2</v>
      </c>
      <c r="I29" s="3">
        <v>5753.5</v>
      </c>
      <c r="J29" s="3">
        <v>2886.6</v>
      </c>
      <c r="K29" s="3">
        <v>6479.7</v>
      </c>
      <c r="L29" s="3">
        <v>5034.2</v>
      </c>
      <c r="M29" s="3">
        <v>2377</v>
      </c>
      <c r="N29" s="3">
        <v>1.9</v>
      </c>
      <c r="O29" s="3">
        <v>0.5</v>
      </c>
      <c r="P29" s="3">
        <v>0</v>
      </c>
      <c r="Q29" s="3">
        <v>2085.8000000000002</v>
      </c>
    </row>
    <row r="30" spans="1:17" x14ac:dyDescent="0.55000000000000004">
      <c r="A30" s="3" t="s">
        <v>3</v>
      </c>
      <c r="B30" s="3" t="s">
        <v>124</v>
      </c>
      <c r="C30" s="3">
        <v>2018</v>
      </c>
      <c r="D30" s="3">
        <v>24.7</v>
      </c>
      <c r="E30" s="3">
        <v>171.5</v>
      </c>
      <c r="F30" s="3">
        <v>171.1</v>
      </c>
      <c r="G30" s="3">
        <v>284.5</v>
      </c>
      <c r="H30" s="3">
        <v>3821.3</v>
      </c>
      <c r="I30" s="3">
        <v>5981</v>
      </c>
      <c r="J30" s="3">
        <v>2721.4</v>
      </c>
      <c r="K30" s="3">
        <v>6385.1</v>
      </c>
      <c r="L30" s="3">
        <v>4602.3</v>
      </c>
      <c r="M30" s="3">
        <v>2490.3000000000002</v>
      </c>
      <c r="N30" s="3">
        <v>1.7</v>
      </c>
      <c r="O30" s="3">
        <v>0.2</v>
      </c>
      <c r="P30" s="3">
        <v>0</v>
      </c>
      <c r="Q30" s="3">
        <v>2050.3923076923102</v>
      </c>
    </row>
    <row r="31" spans="1:17" x14ac:dyDescent="0.55000000000000004">
      <c r="A31" s="3" t="s">
        <v>3</v>
      </c>
      <c r="B31" s="3" t="s">
        <v>124</v>
      </c>
      <c r="C31" s="3">
        <v>2019</v>
      </c>
      <c r="D31" s="3">
        <v>23.5</v>
      </c>
      <c r="E31" s="3">
        <v>196.2</v>
      </c>
      <c r="F31" s="3">
        <v>199.5</v>
      </c>
      <c r="G31" s="3">
        <v>410.7</v>
      </c>
      <c r="H31" s="3">
        <v>3796.2</v>
      </c>
      <c r="I31" s="3">
        <v>6227</v>
      </c>
      <c r="J31" s="3">
        <v>2594.1</v>
      </c>
      <c r="K31" s="3">
        <v>6844</v>
      </c>
      <c r="L31" s="3">
        <v>5131.8</v>
      </c>
      <c r="M31" s="3">
        <v>2581.1999999999998</v>
      </c>
      <c r="N31" s="3">
        <v>1.6</v>
      </c>
      <c r="O31" s="3">
        <v>0.2</v>
      </c>
      <c r="P31" s="3">
        <v>0</v>
      </c>
      <c r="Q31" s="3">
        <v>2154.3076923076901</v>
      </c>
    </row>
    <row r="32" spans="1:17" x14ac:dyDescent="0.55000000000000004">
      <c r="A32" s="3" t="s">
        <v>3</v>
      </c>
      <c r="B32" s="3" t="s">
        <v>124</v>
      </c>
      <c r="C32" s="3">
        <v>2020</v>
      </c>
      <c r="D32" s="3">
        <v>19.399999999999999</v>
      </c>
      <c r="E32" s="3">
        <v>176.9</v>
      </c>
      <c r="F32" s="3">
        <v>235.5</v>
      </c>
      <c r="G32" s="3">
        <v>406.3</v>
      </c>
      <c r="H32" s="3">
        <v>3647.4</v>
      </c>
      <c r="I32" s="3">
        <v>6693.2</v>
      </c>
      <c r="J32" s="3">
        <v>2806.1</v>
      </c>
      <c r="K32" s="3">
        <v>6927</v>
      </c>
      <c r="L32" s="3">
        <v>5520.9</v>
      </c>
      <c r="M32" s="3">
        <v>2535.6999999999998</v>
      </c>
      <c r="N32" s="3">
        <v>1.7</v>
      </c>
      <c r="O32" s="3">
        <v>0.3</v>
      </c>
      <c r="P32" s="3">
        <v>0</v>
      </c>
      <c r="Q32" s="3">
        <v>2228.4923076923101</v>
      </c>
    </row>
    <row r="33" spans="1:17" x14ac:dyDescent="0.55000000000000004">
      <c r="A33" s="3" t="s">
        <v>3</v>
      </c>
      <c r="B33" s="3" t="s">
        <v>124</v>
      </c>
      <c r="C33" s="3">
        <v>2021</v>
      </c>
      <c r="D33" s="3">
        <v>18.899999999999999</v>
      </c>
      <c r="E33" s="3">
        <v>203.5</v>
      </c>
      <c r="F33" s="3">
        <v>252.4</v>
      </c>
      <c r="G33" s="3">
        <v>501.6</v>
      </c>
      <c r="H33" s="3">
        <v>3805.7</v>
      </c>
      <c r="I33" s="3">
        <v>7530.1</v>
      </c>
      <c r="J33" s="3">
        <v>2184.6999999999998</v>
      </c>
      <c r="K33" s="3">
        <v>4013.9</v>
      </c>
      <c r="L33" s="3">
        <v>3893.4</v>
      </c>
      <c r="M33" s="3">
        <v>2572.9</v>
      </c>
      <c r="N33" s="3">
        <v>1.3</v>
      </c>
      <c r="O33" s="3">
        <v>0.2</v>
      </c>
      <c r="P33" s="3">
        <v>0</v>
      </c>
      <c r="Q33" s="3">
        <v>1921.43076923077</v>
      </c>
    </row>
    <row r="34" spans="1:17" x14ac:dyDescent="0.55000000000000004">
      <c r="A34" s="3" t="s">
        <v>3</v>
      </c>
      <c r="B34" s="3" t="s">
        <v>124</v>
      </c>
      <c r="C34" s="3">
        <v>2022</v>
      </c>
      <c r="D34" s="3">
        <v>20.399999999999999</v>
      </c>
      <c r="E34" s="3">
        <v>206.8</v>
      </c>
      <c r="F34" s="3">
        <v>262.10000000000002</v>
      </c>
      <c r="G34" s="3">
        <v>648.20000000000005</v>
      </c>
      <c r="H34" s="3">
        <v>4018.6</v>
      </c>
      <c r="I34" s="3">
        <v>7659.6</v>
      </c>
      <c r="J34" s="3">
        <v>2795.7</v>
      </c>
      <c r="K34" s="3">
        <v>6123.2</v>
      </c>
      <c r="L34" s="3">
        <v>5607.8</v>
      </c>
      <c r="M34" s="3">
        <v>2620.1999999999998</v>
      </c>
      <c r="N34" s="3">
        <v>1.6</v>
      </c>
      <c r="O34" s="3">
        <v>0.3</v>
      </c>
      <c r="P34" s="3">
        <v>0</v>
      </c>
      <c r="Q34" s="3">
        <v>2304.9615384615399</v>
      </c>
    </row>
    <row r="35" spans="1:17" x14ac:dyDescent="0.55000000000000004">
      <c r="A35" s="3" t="s">
        <v>6</v>
      </c>
      <c r="B35" s="3" t="s">
        <v>125</v>
      </c>
      <c r="C35" s="3">
        <v>2012</v>
      </c>
      <c r="D35" s="3">
        <v>405.3</v>
      </c>
      <c r="E35" s="3">
        <v>167.8</v>
      </c>
      <c r="F35" s="3">
        <v>484.3</v>
      </c>
      <c r="G35" s="3">
        <v>601.1</v>
      </c>
      <c r="H35" s="3">
        <v>4987.6000000000004</v>
      </c>
      <c r="I35" s="3">
        <v>9463.6</v>
      </c>
      <c r="J35" s="3">
        <v>1447.1</v>
      </c>
      <c r="K35" s="3">
        <v>895.4</v>
      </c>
      <c r="L35" s="3">
        <v>2182.1999999999998</v>
      </c>
      <c r="M35" s="3">
        <v>1981.6</v>
      </c>
      <c r="N35" s="3">
        <v>0.9</v>
      </c>
      <c r="O35" s="3">
        <v>0</v>
      </c>
      <c r="P35" s="3">
        <v>4.9000000000000004</v>
      </c>
      <c r="Q35" s="3">
        <v>1740.13846153846</v>
      </c>
    </row>
    <row r="36" spans="1:17" x14ac:dyDescent="0.55000000000000004">
      <c r="A36" s="3" t="s">
        <v>6</v>
      </c>
      <c r="B36" s="3" t="s">
        <v>125</v>
      </c>
      <c r="C36" s="3">
        <v>2013</v>
      </c>
      <c r="D36" s="3">
        <v>382.5</v>
      </c>
      <c r="E36" s="3">
        <v>187.4</v>
      </c>
      <c r="F36" s="3">
        <v>486.5</v>
      </c>
      <c r="G36" s="3">
        <v>624.1</v>
      </c>
      <c r="H36" s="3">
        <v>5115</v>
      </c>
      <c r="I36" s="3">
        <v>9667.4</v>
      </c>
      <c r="J36" s="3">
        <v>1383.3</v>
      </c>
      <c r="K36" s="3">
        <v>874.1</v>
      </c>
      <c r="L36" s="3">
        <v>2197.9</v>
      </c>
      <c r="M36" s="3">
        <v>1916.4</v>
      </c>
      <c r="N36" s="3">
        <v>1.2</v>
      </c>
      <c r="O36" s="3">
        <v>0</v>
      </c>
      <c r="P36" s="3">
        <v>4.5</v>
      </c>
      <c r="Q36" s="3">
        <v>1756.9461538461501</v>
      </c>
    </row>
    <row r="37" spans="1:17" x14ac:dyDescent="0.55000000000000004">
      <c r="A37" s="3" t="s">
        <v>6</v>
      </c>
      <c r="B37" s="3" t="s">
        <v>125</v>
      </c>
      <c r="C37" s="3">
        <v>2014</v>
      </c>
      <c r="D37" s="3">
        <v>380.6</v>
      </c>
      <c r="E37" s="3">
        <v>223.1</v>
      </c>
      <c r="F37" s="3">
        <v>512.1</v>
      </c>
      <c r="G37" s="3">
        <v>660.3</v>
      </c>
      <c r="H37" s="3">
        <v>5543.6</v>
      </c>
      <c r="I37" s="3">
        <v>10275.799999999999</v>
      </c>
      <c r="J37" s="3">
        <v>1377.2</v>
      </c>
      <c r="K37" s="3">
        <v>853.9</v>
      </c>
      <c r="L37" s="3">
        <v>2278</v>
      </c>
      <c r="M37" s="3">
        <v>1975.6</v>
      </c>
      <c r="N37" s="3">
        <v>1.2</v>
      </c>
      <c r="O37" s="3">
        <v>0</v>
      </c>
      <c r="P37" s="3">
        <v>4.5</v>
      </c>
      <c r="Q37" s="3">
        <v>1852.7615384615401</v>
      </c>
    </row>
    <row r="38" spans="1:17" x14ac:dyDescent="0.55000000000000004">
      <c r="A38" s="3" t="s">
        <v>6</v>
      </c>
      <c r="B38" s="3" t="s">
        <v>125</v>
      </c>
      <c r="C38" s="3">
        <v>2015</v>
      </c>
      <c r="D38" s="3">
        <v>379.8</v>
      </c>
      <c r="E38" s="3">
        <v>213.8</v>
      </c>
      <c r="F38" s="3">
        <v>474.5</v>
      </c>
      <c r="G38" s="3">
        <v>707.5</v>
      </c>
      <c r="H38" s="3">
        <v>5863.6</v>
      </c>
      <c r="I38" s="3">
        <v>10243.9</v>
      </c>
      <c r="J38" s="3">
        <v>1152.5999999999999</v>
      </c>
      <c r="K38" s="3">
        <v>922.1</v>
      </c>
      <c r="L38" s="3">
        <v>2472.4</v>
      </c>
      <c r="M38" s="3">
        <v>2018.3</v>
      </c>
      <c r="N38" s="3">
        <v>1.1000000000000001</v>
      </c>
      <c r="O38" s="3">
        <v>0.2</v>
      </c>
      <c r="P38" s="3">
        <v>4.7</v>
      </c>
      <c r="Q38" s="3">
        <v>1881.11538461538</v>
      </c>
    </row>
    <row r="39" spans="1:17" x14ac:dyDescent="0.55000000000000004">
      <c r="A39" s="3" t="s">
        <v>6</v>
      </c>
      <c r="B39" s="3" t="s">
        <v>125</v>
      </c>
      <c r="C39" s="3">
        <v>2016</v>
      </c>
      <c r="D39" s="3">
        <v>390.1</v>
      </c>
      <c r="E39" s="3">
        <v>232.8</v>
      </c>
      <c r="F39" s="3">
        <v>464.7</v>
      </c>
      <c r="G39" s="3">
        <v>719.1</v>
      </c>
      <c r="H39" s="3">
        <v>5953.5</v>
      </c>
      <c r="I39" s="3">
        <v>9964.1</v>
      </c>
      <c r="J39" s="3">
        <v>1176</v>
      </c>
      <c r="K39" s="3">
        <v>892.1</v>
      </c>
      <c r="L39" s="3">
        <v>2597.1999999999998</v>
      </c>
      <c r="M39" s="3">
        <v>2139.6999999999998</v>
      </c>
      <c r="N39" s="3">
        <v>1.2</v>
      </c>
      <c r="O39" s="3">
        <v>0.2</v>
      </c>
      <c r="P39" s="3">
        <v>4.8</v>
      </c>
      <c r="Q39" s="3">
        <v>1887.3461538461499</v>
      </c>
    </row>
    <row r="40" spans="1:17" x14ac:dyDescent="0.55000000000000004">
      <c r="A40" s="3" t="s">
        <v>6</v>
      </c>
      <c r="B40" s="3" t="s">
        <v>125</v>
      </c>
      <c r="C40" s="3">
        <v>2017</v>
      </c>
      <c r="D40" s="3">
        <v>347.5</v>
      </c>
      <c r="E40" s="3">
        <v>243.7</v>
      </c>
      <c r="F40" s="3">
        <v>463.9</v>
      </c>
      <c r="G40" s="3">
        <v>764.5</v>
      </c>
      <c r="H40" s="3">
        <v>6177.4</v>
      </c>
      <c r="I40" s="3">
        <v>10586.1</v>
      </c>
      <c r="J40" s="3">
        <v>1279.7</v>
      </c>
      <c r="K40" s="3">
        <v>966.8</v>
      </c>
      <c r="L40" s="3">
        <v>2847.9</v>
      </c>
      <c r="M40" s="3">
        <v>2271.1999999999998</v>
      </c>
      <c r="N40" s="3">
        <v>1.2</v>
      </c>
      <c r="O40" s="3">
        <v>0.3</v>
      </c>
      <c r="P40" s="3">
        <v>4.5</v>
      </c>
      <c r="Q40" s="3">
        <v>1996.5153846153801</v>
      </c>
    </row>
    <row r="41" spans="1:17" x14ac:dyDescent="0.55000000000000004">
      <c r="A41" s="3" t="s">
        <v>6</v>
      </c>
      <c r="B41" s="3" t="s">
        <v>125</v>
      </c>
      <c r="C41" s="3">
        <v>2018</v>
      </c>
      <c r="D41" s="3">
        <v>321.60000000000002</v>
      </c>
      <c r="E41" s="3">
        <v>229.3</v>
      </c>
      <c r="F41" s="3">
        <v>486.9</v>
      </c>
      <c r="G41" s="3">
        <v>732.5</v>
      </c>
      <c r="H41" s="3">
        <v>6125.1</v>
      </c>
      <c r="I41" s="3">
        <v>10922</v>
      </c>
      <c r="J41" s="3">
        <v>1186.5999999999999</v>
      </c>
      <c r="K41" s="3">
        <v>988.7</v>
      </c>
      <c r="L41" s="3">
        <v>2805</v>
      </c>
      <c r="M41" s="3">
        <v>2180.1</v>
      </c>
      <c r="N41" s="3">
        <v>1.2</v>
      </c>
      <c r="O41" s="3">
        <v>0.4</v>
      </c>
      <c r="P41" s="3">
        <v>5.8</v>
      </c>
      <c r="Q41" s="3">
        <v>1998.86153846154</v>
      </c>
    </row>
    <row r="42" spans="1:17" x14ac:dyDescent="0.55000000000000004">
      <c r="A42" s="3" t="s">
        <v>6</v>
      </c>
      <c r="B42" s="3" t="s">
        <v>125</v>
      </c>
      <c r="C42" s="3">
        <v>2019</v>
      </c>
      <c r="D42" s="3">
        <v>327.5</v>
      </c>
      <c r="E42" s="3">
        <v>230.1</v>
      </c>
      <c r="F42" s="3">
        <v>511.9</v>
      </c>
      <c r="G42" s="3">
        <v>731.8</v>
      </c>
      <c r="H42" s="3">
        <v>6043</v>
      </c>
      <c r="I42" s="3">
        <v>11342.3</v>
      </c>
      <c r="J42" s="3">
        <v>1224.5999999999999</v>
      </c>
      <c r="K42" s="3">
        <v>1067.8</v>
      </c>
      <c r="L42" s="3">
        <v>2777.3</v>
      </c>
      <c r="M42" s="3">
        <v>2221.9</v>
      </c>
      <c r="N42" s="3">
        <v>1.2</v>
      </c>
      <c r="O42" s="3">
        <v>0.4</v>
      </c>
      <c r="P42" s="3">
        <v>5</v>
      </c>
      <c r="Q42" s="3">
        <v>2037.29230769231</v>
      </c>
    </row>
    <row r="43" spans="1:17" x14ac:dyDescent="0.55000000000000004">
      <c r="A43" s="3" t="s">
        <v>6</v>
      </c>
      <c r="B43" s="3" t="s">
        <v>125</v>
      </c>
      <c r="C43" s="3">
        <v>2020</v>
      </c>
      <c r="D43" s="3">
        <v>326.89999999999998</v>
      </c>
      <c r="E43" s="3">
        <v>231</v>
      </c>
      <c r="F43" s="3">
        <v>497.7</v>
      </c>
      <c r="G43" s="3">
        <v>709.5</v>
      </c>
      <c r="H43" s="3">
        <v>5786</v>
      </c>
      <c r="I43" s="3">
        <v>11009.1</v>
      </c>
      <c r="J43" s="3">
        <v>1433.9</v>
      </c>
      <c r="K43" s="3">
        <v>1032.4000000000001</v>
      </c>
      <c r="L43" s="3">
        <v>2784</v>
      </c>
      <c r="M43" s="3">
        <v>2161.4</v>
      </c>
      <c r="N43" s="3">
        <v>1.3</v>
      </c>
      <c r="O43" s="3">
        <v>0.4</v>
      </c>
      <c r="P43" s="3">
        <v>2.8</v>
      </c>
      <c r="Q43" s="3">
        <v>1998.18461538462</v>
      </c>
    </row>
    <row r="44" spans="1:17" x14ac:dyDescent="0.55000000000000004">
      <c r="A44" s="3" t="s">
        <v>6</v>
      </c>
      <c r="B44" s="3" t="s">
        <v>125</v>
      </c>
      <c r="C44" s="3">
        <v>2021</v>
      </c>
      <c r="D44" s="3">
        <v>404.1</v>
      </c>
      <c r="E44" s="3">
        <v>256.89999999999998</v>
      </c>
      <c r="F44" s="3">
        <v>539.29999999999995</v>
      </c>
      <c r="G44" s="3">
        <v>768.6</v>
      </c>
      <c r="H44" s="3">
        <v>6103.5</v>
      </c>
      <c r="I44" s="3">
        <v>11436.8</v>
      </c>
      <c r="J44" s="3">
        <v>1442</v>
      </c>
      <c r="K44" s="3">
        <v>955.6</v>
      </c>
      <c r="L44" s="3">
        <v>3030.3</v>
      </c>
      <c r="M44" s="3">
        <v>2252.5</v>
      </c>
      <c r="N44" s="3">
        <v>1.3</v>
      </c>
      <c r="O44" s="3">
        <v>0.3</v>
      </c>
      <c r="P44" s="3">
        <v>4</v>
      </c>
      <c r="Q44" s="3">
        <v>2091.9384615384602</v>
      </c>
    </row>
    <row r="45" spans="1:17" x14ac:dyDescent="0.55000000000000004">
      <c r="A45" s="3" t="s">
        <v>6</v>
      </c>
      <c r="B45" s="3" t="s">
        <v>125</v>
      </c>
      <c r="C45" s="3">
        <v>2022</v>
      </c>
      <c r="D45" s="3">
        <v>353.9</v>
      </c>
      <c r="E45" s="3">
        <v>266.3</v>
      </c>
      <c r="F45" s="3">
        <v>524.70000000000005</v>
      </c>
      <c r="G45" s="3">
        <v>719</v>
      </c>
      <c r="H45" s="3">
        <v>6125</v>
      </c>
      <c r="I45" s="3">
        <v>11764.4</v>
      </c>
      <c r="J45" s="3">
        <v>1527.8</v>
      </c>
      <c r="K45" s="3">
        <v>959.2</v>
      </c>
      <c r="L45" s="3">
        <v>3155.8</v>
      </c>
      <c r="M45" s="3">
        <v>2279.1</v>
      </c>
      <c r="N45" s="3">
        <v>1.1000000000000001</v>
      </c>
      <c r="O45" s="3">
        <v>0.4</v>
      </c>
      <c r="P45" s="3">
        <v>4</v>
      </c>
      <c r="Q45" s="3">
        <v>2129.2846153846199</v>
      </c>
    </row>
    <row r="46" spans="1:17" x14ac:dyDescent="0.55000000000000004">
      <c r="A46" s="3" t="s">
        <v>5</v>
      </c>
      <c r="B46" s="3" t="s">
        <v>124</v>
      </c>
      <c r="C46" s="3">
        <v>2012</v>
      </c>
      <c r="D46" s="3">
        <v>13.5</v>
      </c>
      <c r="E46" s="3">
        <v>12.3</v>
      </c>
      <c r="F46" s="3">
        <v>19.5</v>
      </c>
      <c r="G46" s="3">
        <v>5.6</v>
      </c>
      <c r="H46" s="3">
        <v>138.5</v>
      </c>
      <c r="I46" s="3">
        <v>194.1</v>
      </c>
      <c r="J46" s="3">
        <v>45.4</v>
      </c>
      <c r="K46" s="3">
        <v>57.8</v>
      </c>
      <c r="L46" s="3">
        <v>106.1</v>
      </c>
      <c r="M46" s="3">
        <v>114.1</v>
      </c>
      <c r="N46" s="3">
        <v>0</v>
      </c>
      <c r="O46" s="3">
        <v>0</v>
      </c>
      <c r="P46" s="3">
        <v>0</v>
      </c>
      <c r="Q46" s="3">
        <v>54.376923076923099</v>
      </c>
    </row>
    <row r="47" spans="1:17" x14ac:dyDescent="0.55000000000000004">
      <c r="A47" s="3" t="s">
        <v>5</v>
      </c>
      <c r="B47" s="3" t="s">
        <v>124</v>
      </c>
      <c r="C47" s="3">
        <v>2013</v>
      </c>
      <c r="D47" s="3">
        <v>14.6</v>
      </c>
      <c r="E47" s="3">
        <v>14.4</v>
      </c>
      <c r="F47" s="3">
        <v>23.5</v>
      </c>
      <c r="G47" s="3">
        <v>6.4</v>
      </c>
      <c r="H47" s="3">
        <v>164.9</v>
      </c>
      <c r="I47" s="3">
        <v>204.5</v>
      </c>
      <c r="J47" s="3">
        <v>53</v>
      </c>
      <c r="K47" s="3">
        <v>70.099999999999994</v>
      </c>
      <c r="L47" s="3">
        <v>124.1</v>
      </c>
      <c r="M47" s="3">
        <v>116.3</v>
      </c>
      <c r="N47" s="3">
        <v>0</v>
      </c>
      <c r="O47" s="3">
        <v>0</v>
      </c>
      <c r="P47" s="3">
        <v>0</v>
      </c>
      <c r="Q47" s="3">
        <v>60.907692307692301</v>
      </c>
    </row>
    <row r="48" spans="1:17" x14ac:dyDescent="0.55000000000000004">
      <c r="A48" s="3" t="s">
        <v>5</v>
      </c>
      <c r="B48" s="3" t="s">
        <v>124</v>
      </c>
      <c r="C48" s="3">
        <v>2014</v>
      </c>
      <c r="D48" s="3">
        <v>12.7</v>
      </c>
      <c r="E48" s="3">
        <v>15.6</v>
      </c>
      <c r="F48" s="3">
        <v>24</v>
      </c>
      <c r="G48" s="3">
        <v>7.8</v>
      </c>
      <c r="H48" s="3">
        <v>163.6</v>
      </c>
      <c r="I48" s="3">
        <v>208.7</v>
      </c>
      <c r="J48" s="3">
        <v>61.8</v>
      </c>
      <c r="K48" s="3">
        <v>79.400000000000006</v>
      </c>
      <c r="L48" s="3">
        <v>121.6</v>
      </c>
      <c r="M48" s="3">
        <v>119.2</v>
      </c>
      <c r="N48" s="3">
        <v>0</v>
      </c>
      <c r="O48" s="3">
        <v>0</v>
      </c>
      <c r="P48" s="3">
        <v>0</v>
      </c>
      <c r="Q48" s="3">
        <v>62.646153846153801</v>
      </c>
    </row>
    <row r="49" spans="1:17" x14ac:dyDescent="0.55000000000000004">
      <c r="A49" s="3" t="s">
        <v>5</v>
      </c>
      <c r="B49" s="3" t="s">
        <v>124</v>
      </c>
      <c r="C49" s="3">
        <v>2015</v>
      </c>
      <c r="D49" s="3">
        <v>14.1</v>
      </c>
      <c r="E49" s="3">
        <v>15.9</v>
      </c>
      <c r="F49" s="3">
        <v>27</v>
      </c>
      <c r="G49" s="3">
        <v>8.6999999999999993</v>
      </c>
      <c r="H49" s="3">
        <v>173.9</v>
      </c>
      <c r="I49" s="3">
        <v>220.2</v>
      </c>
      <c r="J49" s="3">
        <v>69.7</v>
      </c>
      <c r="K49" s="3">
        <v>85.4</v>
      </c>
      <c r="L49" s="3">
        <v>117.2</v>
      </c>
      <c r="M49" s="3">
        <v>127.1</v>
      </c>
      <c r="N49" s="3">
        <v>0</v>
      </c>
      <c r="O49" s="3">
        <v>0</v>
      </c>
      <c r="P49" s="3">
        <v>0</v>
      </c>
      <c r="Q49" s="3">
        <v>66.092307692307699</v>
      </c>
    </row>
    <row r="50" spans="1:17" x14ac:dyDescent="0.55000000000000004">
      <c r="A50" s="3" t="s">
        <v>5</v>
      </c>
      <c r="B50" s="3" t="s">
        <v>124</v>
      </c>
      <c r="C50" s="3">
        <v>2016</v>
      </c>
      <c r="D50" s="3">
        <v>13.3</v>
      </c>
      <c r="E50" s="3">
        <v>15.8</v>
      </c>
      <c r="F50" s="3">
        <v>27.6</v>
      </c>
      <c r="G50" s="3">
        <v>8.9</v>
      </c>
      <c r="H50" s="3">
        <v>180.8</v>
      </c>
      <c r="I50" s="3">
        <v>248</v>
      </c>
      <c r="J50" s="3">
        <v>74.7</v>
      </c>
      <c r="K50" s="3">
        <v>90.8</v>
      </c>
      <c r="L50" s="3">
        <v>127.8</v>
      </c>
      <c r="M50" s="3">
        <v>129</v>
      </c>
      <c r="N50" s="3">
        <v>0</v>
      </c>
      <c r="O50" s="3">
        <v>0</v>
      </c>
      <c r="P50" s="3">
        <v>0</v>
      </c>
      <c r="Q50" s="3">
        <v>70.515384615384605</v>
      </c>
    </row>
    <row r="51" spans="1:17" x14ac:dyDescent="0.55000000000000004">
      <c r="A51" s="3" t="s">
        <v>5</v>
      </c>
      <c r="B51" s="3" t="s">
        <v>124</v>
      </c>
      <c r="C51" s="3">
        <v>2017</v>
      </c>
      <c r="D51" s="3">
        <v>14.2</v>
      </c>
      <c r="E51" s="3">
        <v>16.8</v>
      </c>
      <c r="F51" s="3">
        <v>29.4</v>
      </c>
      <c r="G51" s="3">
        <v>9.5</v>
      </c>
      <c r="H51" s="3">
        <v>189.5</v>
      </c>
      <c r="I51" s="3">
        <v>263.89999999999998</v>
      </c>
      <c r="J51" s="3">
        <v>82.8</v>
      </c>
      <c r="K51" s="3">
        <v>99.3</v>
      </c>
      <c r="L51" s="3">
        <v>129.9</v>
      </c>
      <c r="M51" s="3">
        <v>133.6</v>
      </c>
      <c r="N51" s="3">
        <v>0</v>
      </c>
      <c r="O51" s="3">
        <v>0</v>
      </c>
      <c r="P51" s="3">
        <v>0</v>
      </c>
      <c r="Q51" s="3">
        <v>74.530769230769195</v>
      </c>
    </row>
    <row r="52" spans="1:17" x14ac:dyDescent="0.55000000000000004">
      <c r="A52" s="3" t="s">
        <v>5</v>
      </c>
      <c r="B52" s="3" t="s">
        <v>124</v>
      </c>
      <c r="C52" s="3">
        <v>2018</v>
      </c>
      <c r="D52" s="3">
        <v>14</v>
      </c>
      <c r="E52" s="3">
        <v>16.7</v>
      </c>
      <c r="F52" s="3">
        <v>30</v>
      </c>
      <c r="G52" s="3">
        <v>10.199999999999999</v>
      </c>
      <c r="H52" s="3">
        <v>198.8</v>
      </c>
      <c r="I52" s="3">
        <v>260.39999999999998</v>
      </c>
      <c r="J52" s="3">
        <v>82.8</v>
      </c>
      <c r="K52" s="3">
        <v>99.1</v>
      </c>
      <c r="L52" s="3">
        <v>149.5</v>
      </c>
      <c r="M52" s="3">
        <v>127.2</v>
      </c>
      <c r="N52" s="3">
        <v>0</v>
      </c>
      <c r="O52" s="3">
        <v>0</v>
      </c>
      <c r="P52" s="3">
        <v>0</v>
      </c>
      <c r="Q52" s="3">
        <v>76.053846153846195</v>
      </c>
    </row>
    <row r="53" spans="1:17" x14ac:dyDescent="0.55000000000000004">
      <c r="A53" s="3" t="s">
        <v>5</v>
      </c>
      <c r="B53" s="3" t="s">
        <v>124</v>
      </c>
      <c r="C53" s="3">
        <v>2019</v>
      </c>
      <c r="D53" s="3">
        <v>14.6</v>
      </c>
      <c r="E53" s="3">
        <v>17.399999999999999</v>
      </c>
      <c r="F53" s="3">
        <v>31.6</v>
      </c>
      <c r="G53" s="3">
        <v>9</v>
      </c>
      <c r="H53" s="3">
        <v>208.1</v>
      </c>
      <c r="I53" s="3">
        <v>271.10000000000002</v>
      </c>
      <c r="J53" s="3">
        <v>78.599999999999994</v>
      </c>
      <c r="K53" s="3">
        <v>99.9</v>
      </c>
      <c r="L53" s="3">
        <v>148.69999999999999</v>
      </c>
      <c r="M53" s="3">
        <v>134.19999999999999</v>
      </c>
      <c r="N53" s="3">
        <v>0</v>
      </c>
      <c r="O53" s="3">
        <v>0</v>
      </c>
      <c r="P53" s="3">
        <v>0</v>
      </c>
      <c r="Q53" s="3">
        <v>77.938461538461496</v>
      </c>
    </row>
    <row r="54" spans="1:17" x14ac:dyDescent="0.55000000000000004">
      <c r="A54" s="3" t="s">
        <v>5</v>
      </c>
      <c r="B54" s="3" t="s">
        <v>124</v>
      </c>
      <c r="C54" s="3">
        <v>2020</v>
      </c>
      <c r="D54" s="3">
        <v>12.8</v>
      </c>
      <c r="E54" s="3">
        <v>15.9</v>
      </c>
      <c r="F54" s="3">
        <v>30.8</v>
      </c>
      <c r="G54" s="3">
        <v>7.6</v>
      </c>
      <c r="H54" s="3">
        <v>209.5</v>
      </c>
      <c r="I54" s="3">
        <v>290.89999999999998</v>
      </c>
      <c r="J54" s="3">
        <v>87.5</v>
      </c>
      <c r="K54" s="3">
        <v>104.8</v>
      </c>
      <c r="L54" s="3">
        <v>161.1</v>
      </c>
      <c r="M54" s="3">
        <v>136.19999999999999</v>
      </c>
      <c r="N54" s="3">
        <v>0</v>
      </c>
      <c r="O54" s="3">
        <v>0</v>
      </c>
      <c r="P54" s="3">
        <v>0</v>
      </c>
      <c r="Q54" s="3">
        <v>81.315384615384602</v>
      </c>
    </row>
    <row r="55" spans="1:17" x14ac:dyDescent="0.55000000000000004">
      <c r="A55" s="3" t="s">
        <v>5</v>
      </c>
      <c r="B55" s="3" t="s">
        <v>124</v>
      </c>
      <c r="C55" s="3">
        <v>2021</v>
      </c>
      <c r="D55" s="3">
        <v>14.2</v>
      </c>
      <c r="E55" s="3">
        <v>17.600000000000001</v>
      </c>
      <c r="F55" s="3">
        <v>32.700000000000003</v>
      </c>
      <c r="G55" s="3">
        <v>9.4</v>
      </c>
      <c r="H55" s="3">
        <v>222.3</v>
      </c>
      <c r="I55" s="3">
        <v>307.10000000000002</v>
      </c>
      <c r="J55" s="3">
        <v>93.2</v>
      </c>
      <c r="K55" s="3">
        <v>108.4</v>
      </c>
      <c r="L55" s="3">
        <v>168.7</v>
      </c>
      <c r="M55" s="3">
        <v>140.4</v>
      </c>
      <c r="N55" s="3">
        <v>0</v>
      </c>
      <c r="O55" s="3">
        <v>0</v>
      </c>
      <c r="P55" s="3">
        <v>0</v>
      </c>
      <c r="Q55" s="3">
        <v>85.692307692307693</v>
      </c>
    </row>
    <row r="56" spans="1:17" x14ac:dyDescent="0.55000000000000004">
      <c r="A56" s="3" t="s">
        <v>5</v>
      </c>
      <c r="B56" s="3" t="s">
        <v>124</v>
      </c>
      <c r="C56" s="3">
        <v>2022</v>
      </c>
      <c r="D56" s="3">
        <v>15.1</v>
      </c>
      <c r="E56" s="3">
        <v>17.5</v>
      </c>
      <c r="F56" s="3">
        <v>32.5</v>
      </c>
      <c r="G56" s="3">
        <v>9.4</v>
      </c>
      <c r="H56" s="3">
        <v>235.3</v>
      </c>
      <c r="I56" s="3">
        <v>320</v>
      </c>
      <c r="J56" s="3">
        <v>113.2</v>
      </c>
      <c r="K56" s="3">
        <v>150.5</v>
      </c>
      <c r="L56" s="3">
        <v>214.4</v>
      </c>
      <c r="M56" s="3">
        <v>146.69999999999999</v>
      </c>
      <c r="N56" s="3">
        <v>0</v>
      </c>
      <c r="O56" s="3">
        <v>0</v>
      </c>
      <c r="P56" s="3">
        <v>0</v>
      </c>
      <c r="Q56" s="3">
        <v>96.507692307692295</v>
      </c>
    </row>
    <row r="57" spans="1:17" x14ac:dyDescent="0.55000000000000004">
      <c r="A57" s="3" t="s">
        <v>106</v>
      </c>
      <c r="B57" s="3" t="s">
        <v>126</v>
      </c>
      <c r="C57" s="3">
        <v>2012</v>
      </c>
      <c r="D57" s="3">
        <v>632.20000000000005</v>
      </c>
      <c r="E57" s="3">
        <v>413.8</v>
      </c>
      <c r="F57" s="3">
        <v>900.7</v>
      </c>
      <c r="G57" s="3">
        <v>1104.4000000000001</v>
      </c>
      <c r="H57" s="3">
        <v>11856.2</v>
      </c>
      <c r="I57" s="3">
        <v>18169.2</v>
      </c>
      <c r="J57" s="3">
        <v>3910.6</v>
      </c>
      <c r="K57" s="3">
        <v>6062.7</v>
      </c>
      <c r="L57" s="3">
        <v>7035.9</v>
      </c>
      <c r="M57" s="3">
        <v>5404.8</v>
      </c>
      <c r="N57" s="3">
        <v>6.6</v>
      </c>
      <c r="O57" s="3">
        <v>2.2999999999999998</v>
      </c>
      <c r="P57" s="3">
        <v>4.9000000000000004</v>
      </c>
      <c r="Q57" s="3">
        <v>4269.5615384615403</v>
      </c>
    </row>
    <row r="58" spans="1:17" x14ac:dyDescent="0.55000000000000004">
      <c r="A58" s="3" t="s">
        <v>106</v>
      </c>
      <c r="B58" s="3" t="s">
        <v>126</v>
      </c>
      <c r="C58" s="3">
        <v>2013</v>
      </c>
      <c r="D58" s="3">
        <v>610.1</v>
      </c>
      <c r="E58" s="3">
        <v>430.9</v>
      </c>
      <c r="F58" s="3">
        <v>920.3</v>
      </c>
      <c r="G58" s="3">
        <v>1145.0999999999999</v>
      </c>
      <c r="H58" s="3">
        <v>12159.2</v>
      </c>
      <c r="I58" s="3">
        <v>18711.8</v>
      </c>
      <c r="J58" s="3">
        <v>4614.7</v>
      </c>
      <c r="K58" s="3">
        <v>8369.7000000000007</v>
      </c>
      <c r="L58" s="3">
        <v>8114.7</v>
      </c>
      <c r="M58" s="3">
        <v>5537.1</v>
      </c>
      <c r="N58" s="3">
        <v>6.7</v>
      </c>
      <c r="O58" s="3">
        <v>2.2000000000000002</v>
      </c>
      <c r="P58" s="3">
        <v>4.5</v>
      </c>
      <c r="Q58" s="3">
        <v>4663.6153846153802</v>
      </c>
    </row>
    <row r="59" spans="1:17" x14ac:dyDescent="0.55000000000000004">
      <c r="A59" s="3" t="s">
        <v>106</v>
      </c>
      <c r="B59" s="3" t="s">
        <v>126</v>
      </c>
      <c r="C59" s="3">
        <v>2014</v>
      </c>
      <c r="D59" s="3">
        <v>577.5</v>
      </c>
      <c r="E59" s="3">
        <v>469.8</v>
      </c>
      <c r="F59" s="3">
        <v>921.6</v>
      </c>
      <c r="G59" s="3">
        <v>1199.5999999999999</v>
      </c>
      <c r="H59" s="3">
        <v>12468.2</v>
      </c>
      <c r="I59" s="3">
        <v>19180.599999999999</v>
      </c>
      <c r="J59" s="3">
        <v>3971.1</v>
      </c>
      <c r="K59" s="3">
        <v>6751.5</v>
      </c>
      <c r="L59" s="3">
        <v>7574.5</v>
      </c>
      <c r="M59" s="3">
        <v>5649.4</v>
      </c>
      <c r="N59" s="3">
        <v>6.3</v>
      </c>
      <c r="O59" s="3">
        <v>2.4</v>
      </c>
      <c r="P59" s="3">
        <v>4.5</v>
      </c>
      <c r="Q59" s="3">
        <v>4521.3076923076896</v>
      </c>
    </row>
    <row r="60" spans="1:17" x14ac:dyDescent="0.55000000000000004">
      <c r="A60" s="3" t="s">
        <v>106</v>
      </c>
      <c r="B60" s="3" t="s">
        <v>126</v>
      </c>
      <c r="C60" s="3">
        <v>2015</v>
      </c>
      <c r="D60" s="3">
        <v>604.20000000000005</v>
      </c>
      <c r="E60" s="3">
        <v>460.9</v>
      </c>
      <c r="F60" s="3">
        <v>932.1</v>
      </c>
      <c r="G60" s="3">
        <v>1274</v>
      </c>
      <c r="H60" s="3">
        <v>13346.4</v>
      </c>
      <c r="I60" s="3">
        <v>19742.599999999999</v>
      </c>
      <c r="J60" s="3">
        <v>4042.3</v>
      </c>
      <c r="K60" s="3">
        <v>7293.1</v>
      </c>
      <c r="L60" s="3">
        <v>7634.1</v>
      </c>
      <c r="M60" s="3">
        <v>5939.7</v>
      </c>
      <c r="N60" s="3">
        <v>6.6</v>
      </c>
      <c r="O60" s="3">
        <v>2.6</v>
      </c>
      <c r="P60" s="3">
        <v>4.7</v>
      </c>
      <c r="Q60" s="3">
        <v>4714.1000000000004</v>
      </c>
    </row>
    <row r="61" spans="1:17" x14ac:dyDescent="0.55000000000000004">
      <c r="A61" s="3" t="s">
        <v>106</v>
      </c>
      <c r="B61" s="3" t="s">
        <v>126</v>
      </c>
      <c r="C61" s="3">
        <v>2016</v>
      </c>
      <c r="D61" s="3">
        <v>619.4</v>
      </c>
      <c r="E61" s="3">
        <v>495.9</v>
      </c>
      <c r="F61" s="3">
        <v>926.1</v>
      </c>
      <c r="G61" s="3">
        <v>1292.5</v>
      </c>
      <c r="H61" s="3">
        <v>13812.8</v>
      </c>
      <c r="I61" s="3">
        <v>19637.599999999999</v>
      </c>
      <c r="J61" s="3">
        <v>4147.3999999999996</v>
      </c>
      <c r="K61" s="3">
        <v>7986.1</v>
      </c>
      <c r="L61" s="3">
        <v>8672</v>
      </c>
      <c r="M61" s="3">
        <v>6112.9</v>
      </c>
      <c r="N61" s="3">
        <v>7</v>
      </c>
      <c r="O61" s="3">
        <v>2.6</v>
      </c>
      <c r="P61" s="3">
        <v>4.8</v>
      </c>
      <c r="Q61" s="3">
        <v>4901.31538461538</v>
      </c>
    </row>
    <row r="62" spans="1:17" x14ac:dyDescent="0.55000000000000004">
      <c r="A62" s="3" t="s">
        <v>106</v>
      </c>
      <c r="B62" s="3" t="s">
        <v>126</v>
      </c>
      <c r="C62" s="3">
        <v>2017</v>
      </c>
      <c r="D62" s="3">
        <v>561.6</v>
      </c>
      <c r="E62" s="3">
        <v>516.20000000000005</v>
      </c>
      <c r="F62" s="3">
        <v>933.5</v>
      </c>
      <c r="G62" s="3">
        <v>1325.5</v>
      </c>
      <c r="H62" s="3">
        <v>13935.3</v>
      </c>
      <c r="I62" s="3">
        <v>20642.7</v>
      </c>
      <c r="J62" s="3">
        <v>4904.6000000000004</v>
      </c>
      <c r="K62" s="3">
        <v>7855.9</v>
      </c>
      <c r="L62" s="3">
        <v>9070.4</v>
      </c>
      <c r="M62" s="3">
        <v>6292.9</v>
      </c>
      <c r="N62" s="3">
        <v>6.9</v>
      </c>
      <c r="O62" s="3">
        <v>2.8</v>
      </c>
      <c r="P62" s="3">
        <v>4.5</v>
      </c>
      <c r="Q62" s="3">
        <v>5080.9846153846202</v>
      </c>
    </row>
    <row r="63" spans="1:17" x14ac:dyDescent="0.55000000000000004">
      <c r="A63" s="3" t="s">
        <v>106</v>
      </c>
      <c r="B63" s="3" t="s">
        <v>126</v>
      </c>
      <c r="C63" s="3">
        <v>2018</v>
      </c>
      <c r="D63" s="3">
        <v>529.5</v>
      </c>
      <c r="E63" s="3">
        <v>496.6</v>
      </c>
      <c r="F63" s="3">
        <v>950.2</v>
      </c>
      <c r="G63" s="3">
        <v>1295.4000000000001</v>
      </c>
      <c r="H63" s="3">
        <v>13815</v>
      </c>
      <c r="I63" s="3">
        <v>21080</v>
      </c>
      <c r="J63" s="3">
        <v>4661.8999999999996</v>
      </c>
      <c r="K63" s="3">
        <v>7797.8</v>
      </c>
      <c r="L63" s="3">
        <v>8648</v>
      </c>
      <c r="M63" s="3">
        <v>6403.9</v>
      </c>
      <c r="N63" s="3">
        <v>6.8</v>
      </c>
      <c r="O63" s="3">
        <v>3.3</v>
      </c>
      <c r="P63" s="3">
        <v>6</v>
      </c>
      <c r="Q63" s="3">
        <v>5053.4153846153804</v>
      </c>
    </row>
    <row r="64" spans="1:17" x14ac:dyDescent="0.55000000000000004">
      <c r="A64" s="3" t="s">
        <v>106</v>
      </c>
      <c r="B64" s="3" t="s">
        <v>126</v>
      </c>
      <c r="C64" s="3">
        <v>2019</v>
      </c>
      <c r="D64" s="3">
        <v>521.4</v>
      </c>
      <c r="E64" s="3">
        <v>535.1</v>
      </c>
      <c r="F64" s="3">
        <v>999.9</v>
      </c>
      <c r="G64" s="3">
        <v>1448.7</v>
      </c>
      <c r="H64" s="3">
        <v>13790.2</v>
      </c>
      <c r="I64" s="3">
        <v>21972.400000000001</v>
      </c>
      <c r="J64" s="3">
        <v>4611.3999999999996</v>
      </c>
      <c r="K64" s="3">
        <v>8350.7999999999993</v>
      </c>
      <c r="L64" s="3">
        <v>9181.9</v>
      </c>
      <c r="M64" s="3">
        <v>6642.5</v>
      </c>
      <c r="N64" s="3">
        <v>7.1</v>
      </c>
      <c r="O64" s="3">
        <v>3.6</v>
      </c>
      <c r="P64" s="3">
        <v>5.4</v>
      </c>
      <c r="Q64" s="3">
        <v>5236.18461538462</v>
      </c>
    </row>
    <row r="65" spans="1:17" x14ac:dyDescent="0.55000000000000004">
      <c r="A65" s="3" t="s">
        <v>106</v>
      </c>
      <c r="B65" s="3" t="s">
        <v>126</v>
      </c>
      <c r="C65" s="3">
        <v>2020</v>
      </c>
      <c r="D65" s="3">
        <v>508.1</v>
      </c>
      <c r="E65" s="3">
        <v>504.4</v>
      </c>
      <c r="F65" s="3">
        <v>1026.8</v>
      </c>
      <c r="G65" s="3">
        <v>1427.4</v>
      </c>
      <c r="H65" s="3">
        <v>13416.3</v>
      </c>
      <c r="I65" s="3">
        <v>22129.4</v>
      </c>
      <c r="J65" s="3">
        <v>5068.3</v>
      </c>
      <c r="K65" s="3">
        <v>8417.5</v>
      </c>
      <c r="L65" s="3">
        <v>9585.2000000000007</v>
      </c>
      <c r="M65" s="3">
        <v>6597.2</v>
      </c>
      <c r="N65" s="3">
        <v>7.3</v>
      </c>
      <c r="O65" s="3">
        <v>3.7</v>
      </c>
      <c r="P65" s="3">
        <v>3.2</v>
      </c>
      <c r="Q65" s="3">
        <v>5284.2153846153797</v>
      </c>
    </row>
    <row r="66" spans="1:17" x14ac:dyDescent="0.55000000000000004">
      <c r="A66" s="3" t="s">
        <v>106</v>
      </c>
      <c r="B66" s="3" t="s">
        <v>126</v>
      </c>
      <c r="C66" s="3">
        <v>2021</v>
      </c>
      <c r="D66" s="3">
        <v>593.6</v>
      </c>
      <c r="E66" s="3">
        <v>571.5</v>
      </c>
      <c r="F66" s="3">
        <v>1084.9000000000001</v>
      </c>
      <c r="G66" s="3">
        <v>1611.5</v>
      </c>
      <c r="H66" s="3">
        <v>14074.1</v>
      </c>
      <c r="I66" s="3">
        <v>23688.9</v>
      </c>
      <c r="J66" s="3">
        <v>4474.2</v>
      </c>
      <c r="K66" s="3">
        <v>5466.8</v>
      </c>
      <c r="L66" s="3">
        <v>8208.2000000000007</v>
      </c>
      <c r="M66" s="3">
        <v>6914.3</v>
      </c>
      <c r="N66" s="3">
        <v>7.8</v>
      </c>
      <c r="O66" s="3">
        <v>3.5</v>
      </c>
      <c r="P66" s="3">
        <v>4.3</v>
      </c>
      <c r="Q66" s="3">
        <v>5131.0461538461504</v>
      </c>
    </row>
    <row r="67" spans="1:17" x14ac:dyDescent="0.55000000000000004">
      <c r="A67" s="3" t="s">
        <v>106</v>
      </c>
      <c r="B67" s="3" t="s">
        <v>126</v>
      </c>
      <c r="C67" s="3">
        <v>2022</v>
      </c>
      <c r="D67" s="3">
        <v>556</v>
      </c>
      <c r="E67" s="3">
        <v>584.70000000000005</v>
      </c>
      <c r="F67" s="3">
        <v>1072.0999999999999</v>
      </c>
      <c r="G67" s="3">
        <v>1690.5</v>
      </c>
      <c r="H67" s="3">
        <v>14308.6</v>
      </c>
      <c r="I67" s="3">
        <v>24111.4</v>
      </c>
      <c r="J67" s="3">
        <v>5184.3</v>
      </c>
      <c r="K67" s="3">
        <v>7619.5</v>
      </c>
      <c r="L67" s="3">
        <v>10187.5</v>
      </c>
      <c r="M67" s="3">
        <v>6933.2</v>
      </c>
      <c r="N67" s="3">
        <v>7.6</v>
      </c>
      <c r="O67" s="3">
        <v>3.8</v>
      </c>
      <c r="P67" s="3">
        <v>4.4000000000000004</v>
      </c>
      <c r="Q67" s="3">
        <v>5558.7384615384599</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92"/>
  <sheetViews>
    <sheetView workbookViewId="0">
      <selection activeCell="D32" sqref="D32"/>
    </sheetView>
  </sheetViews>
  <sheetFormatPr defaultRowHeight="14.4" x14ac:dyDescent="0.55000000000000004"/>
  <cols>
    <col min="1" max="1" width="17.15625" customWidth="1"/>
    <col min="2" max="2" width="39.578125" bestFit="1" customWidth="1"/>
    <col min="3" max="3" width="24.68359375" bestFit="1" customWidth="1"/>
    <col min="4" max="4" width="6.5234375" customWidth="1"/>
    <col min="5" max="5" width="26.3125" customWidth="1"/>
    <col min="6" max="6" width="19.89453125" customWidth="1"/>
    <col min="7" max="7" width="12.3671875" customWidth="1"/>
    <col min="8" max="8" width="15.47265625" customWidth="1"/>
    <col min="9" max="10" width="9.1015625" customWidth="1"/>
    <col min="11" max="11" width="10.7890625" customWidth="1"/>
    <col min="12" max="12" width="14.41796875" bestFit="1" customWidth="1"/>
    <col min="13" max="13" width="8.89453125" customWidth="1"/>
    <col min="14" max="14" width="16.3125" bestFit="1" customWidth="1"/>
    <col min="15" max="15" width="8" customWidth="1"/>
    <col min="16" max="16" width="20.578125" customWidth="1"/>
    <col min="17" max="17" width="9.89453125" customWidth="1"/>
    <col min="18" max="18" width="8.89453125" customWidth="1"/>
    <col min="19" max="19" width="10.15625" bestFit="1" customWidth="1"/>
  </cols>
  <sheetData>
    <row r="1" spans="1:19" x14ac:dyDescent="0.55000000000000004">
      <c r="A1" s="3" t="s">
        <v>105</v>
      </c>
      <c r="B1" s="3" t="s">
        <v>27</v>
      </c>
      <c r="C1" s="3" t="s">
        <v>25</v>
      </c>
      <c r="D1" s="3" t="s">
        <v>2</v>
      </c>
      <c r="E1" s="3" t="s">
        <v>20</v>
      </c>
      <c r="F1" s="3" t="s">
        <v>19</v>
      </c>
      <c r="G1" s="3" t="s">
        <v>18</v>
      </c>
      <c r="H1" s="3" t="s">
        <v>17</v>
      </c>
      <c r="I1" s="3" t="s">
        <v>16</v>
      </c>
      <c r="J1" s="3" t="s">
        <v>15</v>
      </c>
      <c r="K1" s="3" t="s">
        <v>0</v>
      </c>
      <c r="L1" s="3" t="s">
        <v>14</v>
      </c>
      <c r="M1" s="3" t="s">
        <v>13</v>
      </c>
      <c r="N1" s="3" t="s">
        <v>12</v>
      </c>
      <c r="O1" s="3" t="s">
        <v>11</v>
      </c>
      <c r="P1" s="3" t="s">
        <v>10</v>
      </c>
      <c r="Q1" s="3" t="s">
        <v>9</v>
      </c>
      <c r="R1" s="3" t="s">
        <v>103</v>
      </c>
      <c r="S1" s="3"/>
    </row>
    <row r="2" spans="1:19" x14ac:dyDescent="0.55000000000000004">
      <c r="A2" s="3" t="s">
        <v>28</v>
      </c>
      <c r="B2" s="3" t="s">
        <v>4</v>
      </c>
      <c r="C2" s="3" t="s">
        <v>124</v>
      </c>
      <c r="D2" s="3">
        <v>2012</v>
      </c>
      <c r="E2" s="3">
        <v>38.200000000000003</v>
      </c>
      <c r="F2" s="3">
        <v>25.5</v>
      </c>
      <c r="G2" s="3">
        <v>31.1</v>
      </c>
      <c r="H2" s="3">
        <v>26.6</v>
      </c>
      <c r="I2" s="3">
        <v>27.5</v>
      </c>
      <c r="J2" s="3">
        <v>11</v>
      </c>
      <c r="K2" s="3">
        <v>23.8</v>
      </c>
      <c r="L2" s="3">
        <v>9.4</v>
      </c>
      <c r="M2" s="3">
        <v>7.7</v>
      </c>
      <c r="N2" s="3">
        <v>21.3</v>
      </c>
      <c r="O2" s="3">
        <v>29.3</v>
      </c>
      <c r="P2" s="3">
        <v>79.2</v>
      </c>
      <c r="Q2" s="3">
        <v>0</v>
      </c>
      <c r="R2" s="3">
        <v>16.3</v>
      </c>
      <c r="S2" s="3"/>
    </row>
    <row r="3" spans="1:19" x14ac:dyDescent="0.55000000000000004">
      <c r="A3" s="3" t="s">
        <v>28</v>
      </c>
      <c r="B3" s="3" t="s">
        <v>4</v>
      </c>
      <c r="C3" s="3" t="s">
        <v>124</v>
      </c>
      <c r="D3" s="3">
        <v>2013</v>
      </c>
      <c r="E3" s="3">
        <v>38</v>
      </c>
      <c r="F3" s="3">
        <v>21.2</v>
      </c>
      <c r="G3" s="3">
        <v>31.8</v>
      </c>
      <c r="H3" s="3">
        <v>22.7</v>
      </c>
      <c r="I3" s="3">
        <v>25.2</v>
      </c>
      <c r="J3" s="3">
        <v>10.9</v>
      </c>
      <c r="K3" s="3">
        <v>21.5</v>
      </c>
      <c r="L3" s="3">
        <v>8.4</v>
      </c>
      <c r="M3" s="3">
        <v>6.7</v>
      </c>
      <c r="N3" s="3">
        <v>19.399999999999999</v>
      </c>
      <c r="O3" s="3">
        <v>34.9</v>
      </c>
      <c r="P3" s="3">
        <v>56.9</v>
      </c>
      <c r="Q3" s="3">
        <v>0</v>
      </c>
      <c r="R3" s="3">
        <v>15.1</v>
      </c>
      <c r="S3" s="3"/>
    </row>
    <row r="4" spans="1:19" x14ac:dyDescent="0.55000000000000004">
      <c r="A4" s="3" t="s">
        <v>28</v>
      </c>
      <c r="B4" s="3" t="s">
        <v>4</v>
      </c>
      <c r="C4" s="3" t="s">
        <v>124</v>
      </c>
      <c r="D4" s="3">
        <v>2014</v>
      </c>
      <c r="E4" s="3">
        <v>24.5</v>
      </c>
      <c r="F4" s="3">
        <v>21.7</v>
      </c>
      <c r="G4" s="3">
        <v>26.8</v>
      </c>
      <c r="H4" s="3">
        <v>24.5</v>
      </c>
      <c r="I4" s="3">
        <v>27.2</v>
      </c>
      <c r="J4" s="3">
        <v>11.9</v>
      </c>
      <c r="K4" s="3">
        <v>22.5</v>
      </c>
      <c r="L4" s="3">
        <v>9.4</v>
      </c>
      <c r="M4" s="3">
        <v>6.5</v>
      </c>
      <c r="N4" s="3">
        <v>19.8</v>
      </c>
      <c r="O4" s="3">
        <v>32.9</v>
      </c>
      <c r="P4" s="3">
        <v>45.9</v>
      </c>
      <c r="Q4" s="3">
        <v>0</v>
      </c>
      <c r="R4" s="3">
        <v>15.7</v>
      </c>
      <c r="S4" s="3"/>
    </row>
    <row r="5" spans="1:19" x14ac:dyDescent="0.55000000000000004">
      <c r="A5" s="3" t="s">
        <v>28</v>
      </c>
      <c r="B5" s="3" t="s">
        <v>4</v>
      </c>
      <c r="C5" s="3" t="s">
        <v>124</v>
      </c>
      <c r="D5" s="3">
        <v>2015</v>
      </c>
      <c r="E5" s="3">
        <v>31.5</v>
      </c>
      <c r="F5" s="3">
        <v>22.9</v>
      </c>
      <c r="G5" s="3">
        <v>27.2</v>
      </c>
      <c r="H5" s="3">
        <v>26.4</v>
      </c>
      <c r="I5" s="3">
        <v>31.2</v>
      </c>
      <c r="J5" s="3">
        <v>13.7</v>
      </c>
      <c r="K5" s="3">
        <v>24.7</v>
      </c>
      <c r="L5" s="3">
        <v>8.6999999999999993</v>
      </c>
      <c r="M5" s="3">
        <v>6.5</v>
      </c>
      <c r="N5" s="3">
        <v>20</v>
      </c>
      <c r="O5" s="3">
        <v>32.200000000000003</v>
      </c>
      <c r="P5" s="3">
        <v>47</v>
      </c>
      <c r="Q5" s="3">
        <v>0</v>
      </c>
      <c r="R5" s="3">
        <v>16.899999999999999</v>
      </c>
      <c r="S5" s="3"/>
    </row>
    <row r="6" spans="1:19" x14ac:dyDescent="0.55000000000000004">
      <c r="A6" s="3" t="s">
        <v>28</v>
      </c>
      <c r="B6" s="3" t="s">
        <v>4</v>
      </c>
      <c r="C6" s="3" t="s">
        <v>124</v>
      </c>
      <c r="D6" s="3">
        <v>2016</v>
      </c>
      <c r="E6" s="3">
        <v>35.700000000000003</v>
      </c>
      <c r="F6" s="3">
        <v>23.4</v>
      </c>
      <c r="G6" s="3">
        <v>28.2</v>
      </c>
      <c r="H6" s="3">
        <v>29.2</v>
      </c>
      <c r="I6" s="3">
        <v>32.799999999999997</v>
      </c>
      <c r="J6" s="3">
        <v>15.3</v>
      </c>
      <c r="K6" s="3">
        <v>22</v>
      </c>
      <c r="L6" s="3">
        <v>8.1</v>
      </c>
      <c r="M6" s="3">
        <v>6.7</v>
      </c>
      <c r="N6" s="3">
        <v>20.399999999999999</v>
      </c>
      <c r="O6" s="3">
        <v>32.799999999999997</v>
      </c>
      <c r="P6" s="3">
        <v>58.6</v>
      </c>
      <c r="Q6" s="3">
        <v>0</v>
      </c>
      <c r="R6" s="3">
        <v>17.399999999999999</v>
      </c>
      <c r="S6" s="3"/>
    </row>
    <row r="7" spans="1:19" x14ac:dyDescent="0.55000000000000004">
      <c r="A7" s="3" t="s">
        <v>28</v>
      </c>
      <c r="B7" s="3" t="s">
        <v>4</v>
      </c>
      <c r="C7" s="3" t="s">
        <v>124</v>
      </c>
      <c r="D7" s="3">
        <v>2017</v>
      </c>
      <c r="E7" s="3">
        <v>31.7</v>
      </c>
      <c r="F7" s="3">
        <v>22.1</v>
      </c>
      <c r="G7" s="3">
        <v>31.7</v>
      </c>
      <c r="H7" s="3">
        <v>29.1</v>
      </c>
      <c r="I7" s="3">
        <v>32.200000000000003</v>
      </c>
      <c r="J7" s="3">
        <v>14.9</v>
      </c>
      <c r="K7" s="3">
        <v>23</v>
      </c>
      <c r="L7" s="3">
        <v>9</v>
      </c>
      <c r="M7" s="3">
        <v>7</v>
      </c>
      <c r="N7" s="3">
        <v>21</v>
      </c>
      <c r="O7" s="3">
        <v>25</v>
      </c>
      <c r="P7" s="3">
        <v>59.4</v>
      </c>
      <c r="Q7" s="3">
        <v>0</v>
      </c>
      <c r="R7" s="3">
        <v>17.5</v>
      </c>
      <c r="S7" s="3"/>
    </row>
    <row r="8" spans="1:19" x14ac:dyDescent="0.55000000000000004">
      <c r="A8" s="3" t="s">
        <v>28</v>
      </c>
      <c r="B8" s="3" t="s">
        <v>4</v>
      </c>
      <c r="C8" s="3" t="s">
        <v>124</v>
      </c>
      <c r="D8" s="3">
        <v>2018</v>
      </c>
      <c r="E8" s="3">
        <v>28.2</v>
      </c>
      <c r="F8" s="3">
        <v>23.7</v>
      </c>
      <c r="G8" s="3">
        <v>32.799999999999997</v>
      </c>
      <c r="H8" s="3">
        <v>34.1</v>
      </c>
      <c r="I8" s="3">
        <v>33.1</v>
      </c>
      <c r="J8" s="3">
        <v>16.600000000000001</v>
      </c>
      <c r="K8" s="3">
        <v>25.8</v>
      </c>
      <c r="L8" s="3">
        <v>9.9</v>
      </c>
      <c r="M8" s="3">
        <v>7.7</v>
      </c>
      <c r="N8" s="3">
        <v>21.8</v>
      </c>
      <c r="O8" s="3">
        <v>24</v>
      </c>
      <c r="P8" s="3">
        <v>68.3</v>
      </c>
      <c r="Q8" s="3">
        <v>0</v>
      </c>
      <c r="R8" s="3">
        <v>19</v>
      </c>
      <c r="S8" s="3"/>
    </row>
    <row r="9" spans="1:19" x14ac:dyDescent="0.55000000000000004">
      <c r="A9" s="3" t="s">
        <v>28</v>
      </c>
      <c r="B9" s="3" t="s">
        <v>4</v>
      </c>
      <c r="C9" s="3" t="s">
        <v>124</v>
      </c>
      <c r="D9" s="3">
        <v>2019</v>
      </c>
      <c r="E9" s="3">
        <v>24.9</v>
      </c>
      <c r="F9" s="3">
        <v>24.6</v>
      </c>
      <c r="G9" s="3">
        <v>33.700000000000003</v>
      </c>
      <c r="H9" s="3">
        <v>32.299999999999997</v>
      </c>
      <c r="I9" s="3">
        <v>34.9</v>
      </c>
      <c r="J9" s="3">
        <v>17.2</v>
      </c>
      <c r="K9" s="3">
        <v>29.7</v>
      </c>
      <c r="L9" s="3">
        <v>10.7</v>
      </c>
      <c r="M9" s="3">
        <v>9.3000000000000007</v>
      </c>
      <c r="N9" s="3">
        <v>22.5</v>
      </c>
      <c r="O9" s="3">
        <v>24.3</v>
      </c>
      <c r="P9" s="3">
        <v>82.5</v>
      </c>
      <c r="Q9" s="3">
        <v>0</v>
      </c>
      <c r="R9" s="3">
        <v>20.399999999999999</v>
      </c>
      <c r="S9" s="3"/>
    </row>
    <row r="10" spans="1:19" x14ac:dyDescent="0.55000000000000004">
      <c r="A10" s="3" t="s">
        <v>28</v>
      </c>
      <c r="B10" s="3" t="s">
        <v>4</v>
      </c>
      <c r="C10" s="3" t="s">
        <v>124</v>
      </c>
      <c r="D10" s="3">
        <v>2020</v>
      </c>
      <c r="E10" s="3">
        <v>25.2</v>
      </c>
      <c r="F10" s="3">
        <v>22.2</v>
      </c>
      <c r="G10" s="3">
        <v>35.4</v>
      </c>
      <c r="H10" s="3">
        <v>30.5</v>
      </c>
      <c r="I10" s="3">
        <v>34.700000000000003</v>
      </c>
      <c r="J10" s="3">
        <v>21.5</v>
      </c>
      <c r="K10" s="3">
        <v>28.3</v>
      </c>
      <c r="L10" s="3">
        <v>11.2</v>
      </c>
      <c r="M10" s="3">
        <v>9.5</v>
      </c>
      <c r="N10" s="3">
        <v>23.9</v>
      </c>
      <c r="O10" s="3">
        <v>21.8</v>
      </c>
      <c r="P10" s="3">
        <v>68.8</v>
      </c>
      <c r="Q10" s="3">
        <v>0</v>
      </c>
      <c r="R10" s="3">
        <v>21.8</v>
      </c>
      <c r="S10" s="3"/>
    </row>
    <row r="11" spans="1:19" x14ac:dyDescent="0.55000000000000004">
      <c r="A11" s="3" t="s">
        <v>28</v>
      </c>
      <c r="B11" s="3" t="s">
        <v>4</v>
      </c>
      <c r="C11" s="3" t="s">
        <v>124</v>
      </c>
      <c r="D11" s="3">
        <v>2021</v>
      </c>
      <c r="E11" s="3">
        <v>25.8</v>
      </c>
      <c r="F11" s="3">
        <v>21.8</v>
      </c>
      <c r="G11" s="3">
        <v>36.1</v>
      </c>
      <c r="H11" s="3">
        <v>39.799999999999997</v>
      </c>
      <c r="I11" s="3">
        <v>38.4</v>
      </c>
      <c r="J11" s="3">
        <v>21.2</v>
      </c>
      <c r="K11" s="3">
        <v>35.5</v>
      </c>
      <c r="L11" s="3">
        <v>14.4</v>
      </c>
      <c r="M11" s="3">
        <v>8.8000000000000007</v>
      </c>
      <c r="N11" s="3">
        <v>27.2</v>
      </c>
      <c r="O11" s="3">
        <v>26.8</v>
      </c>
      <c r="P11" s="3">
        <v>75.099999999999994</v>
      </c>
      <c r="Q11" s="3">
        <v>0</v>
      </c>
      <c r="R11" s="3">
        <v>23.1</v>
      </c>
      <c r="S11" s="3"/>
    </row>
    <row r="12" spans="1:19" x14ac:dyDescent="0.55000000000000004">
      <c r="A12" s="3" t="s">
        <v>28</v>
      </c>
      <c r="B12" s="3" t="s">
        <v>4</v>
      </c>
      <c r="C12" s="3" t="s">
        <v>124</v>
      </c>
      <c r="D12" s="3">
        <v>2022</v>
      </c>
      <c r="E12" s="3">
        <v>33.5</v>
      </c>
      <c r="F12" s="3">
        <v>21.1</v>
      </c>
      <c r="G12" s="3">
        <v>35.6</v>
      </c>
      <c r="H12" s="3">
        <v>38.799999999999997</v>
      </c>
      <c r="I12" s="3">
        <v>42.7</v>
      </c>
      <c r="J12" s="3">
        <v>22.8</v>
      </c>
      <c r="K12" s="3">
        <v>36.200000000000003</v>
      </c>
      <c r="L12" s="3">
        <v>13.6</v>
      </c>
      <c r="M12" s="3">
        <v>9.1999999999999993</v>
      </c>
      <c r="N12" s="3">
        <v>26.5</v>
      </c>
      <c r="O12" s="3">
        <v>9.5</v>
      </c>
      <c r="P12" s="3">
        <v>82.2</v>
      </c>
      <c r="Q12" s="3">
        <v>0</v>
      </c>
      <c r="R12" s="3">
        <v>24.1</v>
      </c>
      <c r="S12" s="3"/>
    </row>
    <row r="13" spans="1:19" x14ac:dyDescent="0.55000000000000004">
      <c r="A13" s="3" t="s">
        <v>28</v>
      </c>
      <c r="B13" s="3" t="s">
        <v>7</v>
      </c>
      <c r="C13" s="3" t="s">
        <v>125</v>
      </c>
      <c r="D13" s="3">
        <v>2012</v>
      </c>
      <c r="E13" s="3">
        <v>122.9</v>
      </c>
      <c r="F13" s="3">
        <v>41.4</v>
      </c>
      <c r="G13" s="3">
        <v>35.9</v>
      </c>
      <c r="H13" s="3">
        <v>90.3</v>
      </c>
      <c r="I13" s="3">
        <v>132.1</v>
      </c>
      <c r="J13" s="3">
        <v>83.1</v>
      </c>
      <c r="K13" s="3">
        <v>52</v>
      </c>
      <c r="L13" s="3">
        <v>51.9</v>
      </c>
      <c r="M13" s="3">
        <v>96.7</v>
      </c>
      <c r="N13" s="3">
        <v>68.099999999999994</v>
      </c>
      <c r="O13" s="3">
        <v>81.099999999999994</v>
      </c>
      <c r="P13" s="3">
        <v>0</v>
      </c>
      <c r="Q13" s="3">
        <v>0</v>
      </c>
      <c r="R13" s="3">
        <v>91.7</v>
      </c>
      <c r="S13" s="3"/>
    </row>
    <row r="14" spans="1:19" x14ac:dyDescent="0.55000000000000004">
      <c r="A14" s="3" t="s">
        <v>28</v>
      </c>
      <c r="B14" s="3" t="s">
        <v>7</v>
      </c>
      <c r="C14" s="3" t="s">
        <v>125</v>
      </c>
      <c r="D14" s="3">
        <v>2013</v>
      </c>
      <c r="E14" s="3">
        <v>147.9</v>
      </c>
      <c r="F14" s="3">
        <v>43</v>
      </c>
      <c r="G14" s="3">
        <v>35</v>
      </c>
      <c r="H14" s="3">
        <v>67.599999999999994</v>
      </c>
      <c r="I14" s="3">
        <v>120.8</v>
      </c>
      <c r="J14" s="3">
        <v>87.2</v>
      </c>
      <c r="K14" s="3">
        <v>46.5</v>
      </c>
      <c r="L14" s="3">
        <v>55.7</v>
      </c>
      <c r="M14" s="3">
        <v>94</v>
      </c>
      <c r="N14" s="3">
        <v>59</v>
      </c>
      <c r="O14" s="3">
        <v>68.2</v>
      </c>
      <c r="P14" s="3">
        <v>0</v>
      </c>
      <c r="Q14" s="3">
        <v>0</v>
      </c>
      <c r="R14" s="3">
        <v>88</v>
      </c>
      <c r="S14" s="3"/>
    </row>
    <row r="15" spans="1:19" x14ac:dyDescent="0.55000000000000004">
      <c r="A15" s="3" t="s">
        <v>28</v>
      </c>
      <c r="B15" s="3" t="s">
        <v>7</v>
      </c>
      <c r="C15" s="3" t="s">
        <v>125</v>
      </c>
      <c r="D15" s="3">
        <v>2014</v>
      </c>
      <c r="E15" s="3">
        <v>125.5</v>
      </c>
      <c r="F15" s="3">
        <v>35.9</v>
      </c>
      <c r="G15" s="3">
        <v>45.1</v>
      </c>
      <c r="H15" s="3">
        <v>95.9</v>
      </c>
      <c r="I15" s="3">
        <v>97.7</v>
      </c>
      <c r="J15" s="3">
        <v>87</v>
      </c>
      <c r="K15" s="3">
        <v>38</v>
      </c>
      <c r="L15" s="3">
        <v>73.8</v>
      </c>
      <c r="M15" s="3">
        <v>91.3</v>
      </c>
      <c r="N15" s="3">
        <v>67.900000000000006</v>
      </c>
      <c r="O15" s="3">
        <v>62.8</v>
      </c>
      <c r="P15" s="3">
        <v>0</v>
      </c>
      <c r="Q15" s="3">
        <v>0</v>
      </c>
      <c r="R15" s="3">
        <v>85.8</v>
      </c>
      <c r="S15" s="3"/>
    </row>
    <row r="16" spans="1:19" x14ac:dyDescent="0.55000000000000004">
      <c r="A16" s="3" t="s">
        <v>28</v>
      </c>
      <c r="B16" s="3" t="s">
        <v>7</v>
      </c>
      <c r="C16" s="3" t="s">
        <v>125</v>
      </c>
      <c r="D16" s="3">
        <v>2015</v>
      </c>
      <c r="E16" s="3">
        <v>127</v>
      </c>
      <c r="F16" s="3">
        <v>32.1</v>
      </c>
      <c r="G16" s="3">
        <v>45.6</v>
      </c>
      <c r="H16" s="3">
        <v>109.5</v>
      </c>
      <c r="I16" s="3">
        <v>107.5</v>
      </c>
      <c r="J16" s="3">
        <v>94.3</v>
      </c>
      <c r="K16" s="3">
        <v>43.8</v>
      </c>
      <c r="L16" s="3">
        <v>61.3</v>
      </c>
      <c r="M16" s="3">
        <v>97.1</v>
      </c>
      <c r="N16" s="3">
        <v>71.2</v>
      </c>
      <c r="O16" s="3">
        <v>52.2</v>
      </c>
      <c r="P16" s="3">
        <v>0</v>
      </c>
      <c r="Q16" s="3">
        <v>2.5</v>
      </c>
      <c r="R16" s="3">
        <v>92.8</v>
      </c>
      <c r="S16" s="3"/>
    </row>
    <row r="17" spans="1:19" x14ac:dyDescent="0.55000000000000004">
      <c r="A17" s="3" t="s">
        <v>28</v>
      </c>
      <c r="B17" s="3" t="s">
        <v>7</v>
      </c>
      <c r="C17" s="3" t="s">
        <v>125</v>
      </c>
      <c r="D17" s="3">
        <v>2016</v>
      </c>
      <c r="E17" s="3">
        <v>119.7</v>
      </c>
      <c r="F17" s="3">
        <v>33.700000000000003</v>
      </c>
      <c r="G17" s="3">
        <v>41.4</v>
      </c>
      <c r="H17" s="3">
        <v>102.3</v>
      </c>
      <c r="I17" s="3">
        <v>110.5</v>
      </c>
      <c r="J17" s="3">
        <v>91.7</v>
      </c>
      <c r="K17" s="3">
        <v>38.6</v>
      </c>
      <c r="L17" s="3">
        <v>51.5</v>
      </c>
      <c r="M17" s="3">
        <v>96.3</v>
      </c>
      <c r="N17" s="3">
        <v>67.5</v>
      </c>
      <c r="O17" s="3">
        <v>69.900000000000006</v>
      </c>
      <c r="P17" s="3">
        <v>0</v>
      </c>
      <c r="Q17" s="3">
        <v>0</v>
      </c>
      <c r="R17" s="3">
        <v>90.5</v>
      </c>
      <c r="S17" s="3"/>
    </row>
    <row r="18" spans="1:19" x14ac:dyDescent="0.55000000000000004">
      <c r="A18" s="3" t="s">
        <v>28</v>
      </c>
      <c r="B18" s="3" t="s">
        <v>7</v>
      </c>
      <c r="C18" s="3" t="s">
        <v>125</v>
      </c>
      <c r="D18" s="3">
        <v>2017</v>
      </c>
      <c r="E18" s="3">
        <v>131.4</v>
      </c>
      <c r="F18" s="3">
        <v>43.3</v>
      </c>
      <c r="G18" s="3">
        <v>45.6</v>
      </c>
      <c r="H18" s="3">
        <v>85.6</v>
      </c>
      <c r="I18" s="3">
        <v>109.9</v>
      </c>
      <c r="J18" s="3">
        <v>86.6</v>
      </c>
      <c r="K18" s="3">
        <v>32.4</v>
      </c>
      <c r="L18" s="3">
        <v>43.9</v>
      </c>
      <c r="M18" s="3">
        <v>96.7</v>
      </c>
      <c r="N18" s="3">
        <v>58.3</v>
      </c>
      <c r="O18" s="3">
        <v>74.2</v>
      </c>
      <c r="P18" s="3">
        <v>0</v>
      </c>
      <c r="Q18" s="3">
        <v>0</v>
      </c>
      <c r="R18" s="3">
        <v>84.9</v>
      </c>
      <c r="S18" s="3"/>
    </row>
    <row r="19" spans="1:19" x14ac:dyDescent="0.55000000000000004">
      <c r="A19" s="3" t="s">
        <v>28</v>
      </c>
      <c r="B19" s="3" t="s">
        <v>7</v>
      </c>
      <c r="C19" s="3" t="s">
        <v>125</v>
      </c>
      <c r="D19" s="3">
        <v>2018</v>
      </c>
      <c r="E19" s="3">
        <v>120.4</v>
      </c>
      <c r="F19" s="3">
        <v>41.9</v>
      </c>
      <c r="G19" s="3">
        <v>41.7</v>
      </c>
      <c r="H19" s="3">
        <v>80.900000000000006</v>
      </c>
      <c r="I19" s="3">
        <v>102.7</v>
      </c>
      <c r="J19" s="3">
        <v>78.7</v>
      </c>
      <c r="K19" s="3">
        <v>35</v>
      </c>
      <c r="L19" s="3">
        <v>36.5</v>
      </c>
      <c r="M19" s="3">
        <v>86.1</v>
      </c>
      <c r="N19" s="3">
        <v>61.5</v>
      </c>
      <c r="O19" s="3">
        <v>83.8</v>
      </c>
      <c r="P19" s="3">
        <v>0</v>
      </c>
      <c r="Q19" s="3">
        <v>53.3</v>
      </c>
      <c r="R19" s="3">
        <v>79.7</v>
      </c>
      <c r="S19" s="3"/>
    </row>
    <row r="20" spans="1:19" x14ac:dyDescent="0.55000000000000004">
      <c r="A20" s="3" t="s">
        <v>28</v>
      </c>
      <c r="B20" s="3" t="s">
        <v>7</v>
      </c>
      <c r="C20" s="3" t="s">
        <v>125</v>
      </c>
      <c r="D20" s="3">
        <v>2019</v>
      </c>
      <c r="E20" s="3">
        <v>102.2</v>
      </c>
      <c r="F20" s="3">
        <v>42.4</v>
      </c>
      <c r="G20" s="3">
        <v>32</v>
      </c>
      <c r="H20" s="3">
        <v>95.2</v>
      </c>
      <c r="I20" s="3">
        <v>97.2</v>
      </c>
      <c r="J20" s="3">
        <v>72.400000000000006</v>
      </c>
      <c r="K20" s="3">
        <v>34.799999999999997</v>
      </c>
      <c r="L20" s="3">
        <v>29.1</v>
      </c>
      <c r="M20" s="3">
        <v>83.9</v>
      </c>
      <c r="N20" s="3">
        <v>64.3</v>
      </c>
      <c r="O20" s="3">
        <v>45.8</v>
      </c>
      <c r="P20" s="3">
        <v>0</v>
      </c>
      <c r="Q20" s="3">
        <v>36.6</v>
      </c>
      <c r="R20" s="3">
        <v>75.400000000000006</v>
      </c>
      <c r="S20" s="3"/>
    </row>
    <row r="21" spans="1:19" x14ac:dyDescent="0.55000000000000004">
      <c r="A21" s="3" t="s">
        <v>28</v>
      </c>
      <c r="B21" s="3" t="s">
        <v>7</v>
      </c>
      <c r="C21" s="3" t="s">
        <v>125</v>
      </c>
      <c r="D21" s="3">
        <v>2020</v>
      </c>
      <c r="E21" s="3">
        <v>97.8</v>
      </c>
      <c r="F21" s="3">
        <v>55.8</v>
      </c>
      <c r="G21" s="3">
        <v>32.700000000000003</v>
      </c>
      <c r="H21" s="3">
        <v>94.4</v>
      </c>
      <c r="I21" s="3">
        <v>106.7</v>
      </c>
      <c r="J21" s="3">
        <v>70.7</v>
      </c>
      <c r="K21" s="3">
        <v>38</v>
      </c>
      <c r="L21" s="3">
        <v>44.1</v>
      </c>
      <c r="M21" s="3">
        <v>81.8</v>
      </c>
      <c r="N21" s="3">
        <v>72.400000000000006</v>
      </c>
      <c r="O21" s="3">
        <v>69.8</v>
      </c>
      <c r="P21" s="3">
        <v>0</v>
      </c>
      <c r="Q21" s="3">
        <v>61.2</v>
      </c>
      <c r="R21" s="3">
        <v>78.099999999999994</v>
      </c>
      <c r="S21" s="3"/>
    </row>
    <row r="22" spans="1:19" x14ac:dyDescent="0.55000000000000004">
      <c r="A22" s="3" t="s">
        <v>28</v>
      </c>
      <c r="B22" s="3" t="s">
        <v>7</v>
      </c>
      <c r="C22" s="3" t="s">
        <v>125</v>
      </c>
      <c r="D22" s="3">
        <v>2021</v>
      </c>
      <c r="E22" s="3">
        <v>96.7</v>
      </c>
      <c r="F22" s="3">
        <v>69.5</v>
      </c>
      <c r="G22" s="3">
        <v>28.8</v>
      </c>
      <c r="H22" s="3">
        <v>111.3</v>
      </c>
      <c r="I22" s="3">
        <v>107.5</v>
      </c>
      <c r="J22" s="3">
        <v>62.7</v>
      </c>
      <c r="K22" s="3">
        <v>41.6</v>
      </c>
      <c r="L22" s="3">
        <v>45.8</v>
      </c>
      <c r="M22" s="3">
        <v>70.099999999999994</v>
      </c>
      <c r="N22" s="3">
        <v>75.7</v>
      </c>
      <c r="O22" s="3">
        <v>102.3</v>
      </c>
      <c r="P22" s="3">
        <v>0</v>
      </c>
      <c r="Q22" s="3">
        <v>66.3</v>
      </c>
      <c r="R22" s="3">
        <v>73.400000000000006</v>
      </c>
      <c r="S22" s="3"/>
    </row>
    <row r="23" spans="1:19" x14ac:dyDescent="0.55000000000000004">
      <c r="A23" s="3" t="s">
        <v>28</v>
      </c>
      <c r="B23" s="3" t="s">
        <v>7</v>
      </c>
      <c r="C23" s="3" t="s">
        <v>125</v>
      </c>
      <c r="D23" s="3">
        <v>2022</v>
      </c>
      <c r="E23" s="3">
        <v>104.6</v>
      </c>
      <c r="F23" s="3">
        <v>72.400000000000006</v>
      </c>
      <c r="G23" s="3">
        <v>27.7</v>
      </c>
      <c r="H23" s="3">
        <v>101.6</v>
      </c>
      <c r="I23" s="3">
        <v>92.9</v>
      </c>
      <c r="J23" s="3">
        <v>58.7</v>
      </c>
      <c r="K23" s="3">
        <v>37.700000000000003</v>
      </c>
      <c r="L23" s="3">
        <v>50.9</v>
      </c>
      <c r="M23" s="3">
        <v>74.5</v>
      </c>
      <c r="N23" s="3">
        <v>68.8</v>
      </c>
      <c r="O23" s="3">
        <v>87.2</v>
      </c>
      <c r="P23" s="3">
        <v>0</v>
      </c>
      <c r="Q23" s="3">
        <v>70</v>
      </c>
      <c r="R23" s="3">
        <v>68.400000000000006</v>
      </c>
      <c r="S23" s="3"/>
    </row>
    <row r="24" spans="1:19" x14ac:dyDescent="0.55000000000000004">
      <c r="A24" s="3" t="s">
        <v>28</v>
      </c>
      <c r="B24" s="3" t="s">
        <v>3</v>
      </c>
      <c r="C24" s="3" t="s">
        <v>124</v>
      </c>
      <c r="D24" s="3">
        <v>2012</v>
      </c>
      <c r="E24" s="3">
        <v>17.399999999999999</v>
      </c>
      <c r="F24" s="3">
        <v>32.9</v>
      </c>
      <c r="G24" s="3">
        <v>11.4</v>
      </c>
      <c r="H24" s="3">
        <v>26.6</v>
      </c>
      <c r="I24" s="3">
        <v>40.799999999999997</v>
      </c>
      <c r="J24" s="3">
        <v>44.7</v>
      </c>
      <c r="K24" s="3">
        <v>72.599999999999994</v>
      </c>
      <c r="L24" s="3">
        <v>89.8</v>
      </c>
      <c r="M24" s="3">
        <v>87.9</v>
      </c>
      <c r="N24" s="3">
        <v>20.100000000000001</v>
      </c>
      <c r="O24" s="3">
        <v>17.8</v>
      </c>
      <c r="P24" s="3">
        <v>60</v>
      </c>
      <c r="Q24" s="3">
        <v>0</v>
      </c>
      <c r="R24" s="3">
        <v>55.7</v>
      </c>
      <c r="S24" s="3"/>
    </row>
    <row r="25" spans="1:19" x14ac:dyDescent="0.55000000000000004">
      <c r="A25" s="3" t="s">
        <v>28</v>
      </c>
      <c r="B25" s="3" t="s">
        <v>3</v>
      </c>
      <c r="C25" s="3" t="s">
        <v>124</v>
      </c>
      <c r="D25" s="3">
        <v>2013</v>
      </c>
      <c r="E25" s="3">
        <v>18.399999999999999</v>
      </c>
      <c r="F25" s="3">
        <v>31.2</v>
      </c>
      <c r="G25" s="3">
        <v>12.1</v>
      </c>
      <c r="H25" s="3">
        <v>28.1</v>
      </c>
      <c r="I25" s="3">
        <v>46.8</v>
      </c>
      <c r="J25" s="3">
        <v>48.6</v>
      </c>
      <c r="K25" s="3">
        <v>102.6</v>
      </c>
      <c r="L25" s="3">
        <v>122.6</v>
      </c>
      <c r="M25" s="3">
        <v>90.3</v>
      </c>
      <c r="N25" s="3">
        <v>21.6</v>
      </c>
      <c r="O25" s="3">
        <v>16.7</v>
      </c>
      <c r="P25" s="3">
        <v>51.1</v>
      </c>
      <c r="Q25" s="3">
        <v>0</v>
      </c>
      <c r="R25" s="3">
        <v>67.900000000000006</v>
      </c>
      <c r="S25" s="3"/>
    </row>
    <row r="26" spans="1:19" x14ac:dyDescent="0.55000000000000004">
      <c r="A26" s="3" t="s">
        <v>28</v>
      </c>
      <c r="B26" s="3" t="s">
        <v>3</v>
      </c>
      <c r="C26" s="3" t="s">
        <v>124</v>
      </c>
      <c r="D26" s="3">
        <v>2014</v>
      </c>
      <c r="E26" s="3">
        <v>32.700000000000003</v>
      </c>
      <c r="F26" s="3">
        <v>35.4</v>
      </c>
      <c r="G26" s="3">
        <v>23.4</v>
      </c>
      <c r="H26" s="3">
        <v>39.4</v>
      </c>
      <c r="I26" s="3">
        <v>75.2</v>
      </c>
      <c r="J26" s="3">
        <v>53.3</v>
      </c>
      <c r="K26" s="3">
        <v>85.3</v>
      </c>
      <c r="L26" s="3">
        <v>111.2</v>
      </c>
      <c r="M26" s="3">
        <v>112.5</v>
      </c>
      <c r="N26" s="3">
        <v>73.400000000000006</v>
      </c>
      <c r="O26" s="3">
        <v>13.7</v>
      </c>
      <c r="P26" s="3">
        <v>63.9</v>
      </c>
      <c r="Q26" s="3">
        <v>0</v>
      </c>
      <c r="R26" s="3">
        <v>80.3</v>
      </c>
      <c r="S26" s="3"/>
    </row>
    <row r="27" spans="1:19" x14ac:dyDescent="0.55000000000000004">
      <c r="A27" s="3" t="s">
        <v>28</v>
      </c>
      <c r="B27" s="3" t="s">
        <v>3</v>
      </c>
      <c r="C27" s="3" t="s">
        <v>124</v>
      </c>
      <c r="D27" s="3">
        <v>2015</v>
      </c>
      <c r="E27" s="3">
        <v>41.6</v>
      </c>
      <c r="F27" s="3">
        <v>31.9</v>
      </c>
      <c r="G27" s="3">
        <v>27.2</v>
      </c>
      <c r="H27" s="3">
        <v>46.4</v>
      </c>
      <c r="I27" s="3">
        <v>73.7</v>
      </c>
      <c r="J27" s="3">
        <v>56.4</v>
      </c>
      <c r="K27" s="3">
        <v>106.9</v>
      </c>
      <c r="L27" s="3">
        <v>121.5</v>
      </c>
      <c r="M27" s="3">
        <v>117.8</v>
      </c>
      <c r="N27" s="3">
        <v>72.5</v>
      </c>
      <c r="O27" s="3">
        <v>17.899999999999999</v>
      </c>
      <c r="P27" s="3">
        <v>41.8</v>
      </c>
      <c r="Q27" s="3">
        <v>0</v>
      </c>
      <c r="R27" s="3">
        <v>84.6</v>
      </c>
      <c r="S27" s="3"/>
    </row>
    <row r="28" spans="1:19" x14ac:dyDescent="0.55000000000000004">
      <c r="A28" s="3" t="s">
        <v>28</v>
      </c>
      <c r="B28" s="3" t="s">
        <v>3</v>
      </c>
      <c r="C28" s="3" t="s">
        <v>124</v>
      </c>
      <c r="D28" s="3">
        <v>2016</v>
      </c>
      <c r="E28" s="3">
        <v>41.2</v>
      </c>
      <c r="F28" s="3">
        <v>32.1</v>
      </c>
      <c r="G28" s="3">
        <v>30.2</v>
      </c>
      <c r="H28" s="3">
        <v>50</v>
      </c>
      <c r="I28" s="3">
        <v>75</v>
      </c>
      <c r="J28" s="3">
        <v>54.2</v>
      </c>
      <c r="K28" s="3">
        <v>107.7</v>
      </c>
      <c r="L28" s="3">
        <v>136.9</v>
      </c>
      <c r="M28" s="3">
        <v>138.6</v>
      </c>
      <c r="N28" s="3">
        <v>72</v>
      </c>
      <c r="O28" s="3">
        <v>17</v>
      </c>
      <c r="P28" s="3">
        <v>21.4</v>
      </c>
      <c r="Q28" s="3">
        <v>0</v>
      </c>
      <c r="R28" s="3">
        <v>89.5</v>
      </c>
      <c r="S28" s="3"/>
    </row>
    <row r="29" spans="1:19" x14ac:dyDescent="0.55000000000000004">
      <c r="A29" s="3" t="s">
        <v>28</v>
      </c>
      <c r="B29" s="3" t="s">
        <v>3</v>
      </c>
      <c r="C29" s="3" t="s">
        <v>124</v>
      </c>
      <c r="D29" s="3">
        <v>2017</v>
      </c>
      <c r="E29" s="3">
        <v>42.2</v>
      </c>
      <c r="F29" s="3">
        <v>32</v>
      </c>
      <c r="G29" s="3">
        <v>32.299999999999997</v>
      </c>
      <c r="H29" s="3">
        <v>52.7</v>
      </c>
      <c r="I29" s="3">
        <v>80.099999999999994</v>
      </c>
      <c r="J29" s="3">
        <v>58.4</v>
      </c>
      <c r="K29" s="3">
        <v>139.30000000000001</v>
      </c>
      <c r="L29" s="3">
        <v>144.30000000000001</v>
      </c>
      <c r="M29" s="3">
        <v>135.9</v>
      </c>
      <c r="N29" s="3">
        <v>73.3</v>
      </c>
      <c r="O29" s="3">
        <v>17.7</v>
      </c>
      <c r="P29" s="3">
        <v>24.4</v>
      </c>
      <c r="Q29" s="3">
        <v>0</v>
      </c>
      <c r="R29" s="3">
        <v>94.7</v>
      </c>
      <c r="S29" s="3"/>
    </row>
    <row r="30" spans="1:19" x14ac:dyDescent="0.55000000000000004">
      <c r="A30" s="3" t="s">
        <v>28</v>
      </c>
      <c r="B30" s="3" t="s">
        <v>3</v>
      </c>
      <c r="C30" s="3" t="s">
        <v>124</v>
      </c>
      <c r="D30" s="3">
        <v>2018</v>
      </c>
      <c r="E30" s="3">
        <v>45.3</v>
      </c>
      <c r="F30" s="3">
        <v>32.4</v>
      </c>
      <c r="G30" s="3">
        <v>31.9</v>
      </c>
      <c r="H30" s="3">
        <v>55</v>
      </c>
      <c r="I30" s="3">
        <v>77.099999999999994</v>
      </c>
      <c r="J30" s="3">
        <v>61.1</v>
      </c>
      <c r="K30" s="3">
        <v>137.5</v>
      </c>
      <c r="L30" s="3">
        <v>153.6</v>
      </c>
      <c r="M30" s="3">
        <v>132.69999999999999</v>
      </c>
      <c r="N30" s="3">
        <v>74.5</v>
      </c>
      <c r="O30" s="3">
        <v>16.8</v>
      </c>
      <c r="P30" s="3">
        <v>39.5</v>
      </c>
      <c r="Q30" s="3">
        <v>0</v>
      </c>
      <c r="R30" s="3">
        <v>95</v>
      </c>
      <c r="S30" s="3"/>
    </row>
    <row r="31" spans="1:19" x14ac:dyDescent="0.55000000000000004">
      <c r="A31" s="3" t="s">
        <v>28</v>
      </c>
      <c r="B31" s="3" t="s">
        <v>3</v>
      </c>
      <c r="C31" s="3" t="s">
        <v>124</v>
      </c>
      <c r="D31" s="3">
        <v>2019</v>
      </c>
      <c r="E31" s="3">
        <v>39.5</v>
      </c>
      <c r="F31" s="3">
        <v>32.200000000000003</v>
      </c>
      <c r="G31" s="3">
        <v>33.9</v>
      </c>
      <c r="H31" s="3">
        <v>59.9</v>
      </c>
      <c r="I31" s="3">
        <v>76.400000000000006</v>
      </c>
      <c r="J31" s="3">
        <v>57.5</v>
      </c>
      <c r="K31" s="3">
        <v>122.7</v>
      </c>
      <c r="L31" s="3">
        <v>140.9</v>
      </c>
      <c r="M31" s="3">
        <v>125</v>
      </c>
      <c r="N31" s="3">
        <v>72.7</v>
      </c>
      <c r="O31" s="3">
        <v>16.600000000000001</v>
      </c>
      <c r="P31" s="3">
        <v>49.8</v>
      </c>
      <c r="Q31" s="3">
        <v>0</v>
      </c>
      <c r="R31" s="3">
        <v>90.6</v>
      </c>
      <c r="S31" s="3"/>
    </row>
    <row r="32" spans="1:19" x14ac:dyDescent="0.55000000000000004">
      <c r="A32" s="3" t="s">
        <v>28</v>
      </c>
      <c r="B32" s="3" t="s">
        <v>3</v>
      </c>
      <c r="C32" s="3" t="s">
        <v>124</v>
      </c>
      <c r="D32" s="3">
        <v>2020</v>
      </c>
      <c r="E32" s="3">
        <v>42.9</v>
      </c>
      <c r="F32" s="3">
        <v>30.9</v>
      </c>
      <c r="G32" s="3">
        <v>38</v>
      </c>
      <c r="H32" s="3">
        <v>65.900000000000006</v>
      </c>
      <c r="I32" s="3">
        <v>67.7</v>
      </c>
      <c r="J32" s="3">
        <v>65.8</v>
      </c>
      <c r="K32" s="3">
        <v>126.9</v>
      </c>
      <c r="L32" s="3">
        <v>147.9</v>
      </c>
      <c r="M32" s="3">
        <v>138.80000000000001</v>
      </c>
      <c r="N32" s="3">
        <v>74.900000000000006</v>
      </c>
      <c r="O32" s="3">
        <v>17.100000000000001</v>
      </c>
      <c r="P32" s="3">
        <v>48.7</v>
      </c>
      <c r="Q32" s="3">
        <v>0</v>
      </c>
      <c r="R32" s="3">
        <v>96.1</v>
      </c>
      <c r="S32" s="3"/>
    </row>
    <row r="33" spans="1:19" x14ac:dyDescent="0.55000000000000004">
      <c r="A33" s="3" t="s">
        <v>28</v>
      </c>
      <c r="B33" s="3" t="s">
        <v>3</v>
      </c>
      <c r="C33" s="3" t="s">
        <v>124</v>
      </c>
      <c r="D33" s="3">
        <v>2021</v>
      </c>
      <c r="E33" s="3">
        <v>27.9</v>
      </c>
      <c r="F33" s="3">
        <v>32.200000000000003</v>
      </c>
      <c r="G33" s="3">
        <v>41.7</v>
      </c>
      <c r="H33" s="3">
        <v>87.6</v>
      </c>
      <c r="I33" s="3">
        <v>71.900000000000006</v>
      </c>
      <c r="J33" s="3">
        <v>74.400000000000006</v>
      </c>
      <c r="K33" s="3">
        <v>107.5</v>
      </c>
      <c r="L33" s="3">
        <v>94.2</v>
      </c>
      <c r="M33" s="3">
        <v>91.3</v>
      </c>
      <c r="N33" s="3">
        <v>72.7</v>
      </c>
      <c r="O33" s="3">
        <v>14.6</v>
      </c>
      <c r="P33" s="3">
        <v>52</v>
      </c>
      <c r="Q33" s="3">
        <v>0</v>
      </c>
      <c r="R33" s="3">
        <v>83.5</v>
      </c>
      <c r="S33" s="3"/>
    </row>
    <row r="34" spans="1:19" x14ac:dyDescent="0.55000000000000004">
      <c r="A34" s="3" t="s">
        <v>28</v>
      </c>
      <c r="B34" s="3" t="s">
        <v>3</v>
      </c>
      <c r="C34" s="3" t="s">
        <v>124</v>
      </c>
      <c r="D34" s="3">
        <v>2022</v>
      </c>
      <c r="E34" s="3">
        <v>35.1</v>
      </c>
      <c r="F34" s="3">
        <v>27.1</v>
      </c>
      <c r="G34" s="3">
        <v>44.8</v>
      </c>
      <c r="H34" s="3">
        <v>113.3</v>
      </c>
      <c r="I34" s="3">
        <v>78.599999999999994</v>
      </c>
      <c r="J34" s="3">
        <v>79.099999999999994</v>
      </c>
      <c r="K34" s="3">
        <v>135.30000000000001</v>
      </c>
      <c r="L34" s="3">
        <v>131.4</v>
      </c>
      <c r="M34" s="3">
        <v>134.9</v>
      </c>
      <c r="N34" s="3">
        <v>89.6</v>
      </c>
      <c r="O34" s="3">
        <v>8</v>
      </c>
      <c r="P34" s="3">
        <v>45.6</v>
      </c>
      <c r="Q34" s="3">
        <v>0</v>
      </c>
      <c r="R34" s="3">
        <v>102.8</v>
      </c>
      <c r="S34" s="3"/>
    </row>
    <row r="35" spans="1:19" x14ac:dyDescent="0.55000000000000004">
      <c r="A35" s="3" t="s">
        <v>28</v>
      </c>
      <c r="B35" s="3" t="s">
        <v>6</v>
      </c>
      <c r="C35" s="3" t="s">
        <v>125</v>
      </c>
      <c r="D35" s="3">
        <v>2012</v>
      </c>
      <c r="E35" s="3">
        <v>45</v>
      </c>
      <c r="F35" s="3">
        <v>32.700000000000003</v>
      </c>
      <c r="G35" s="3">
        <v>33.200000000000003</v>
      </c>
      <c r="H35" s="3">
        <v>25.7</v>
      </c>
      <c r="I35" s="3">
        <v>48.1</v>
      </c>
      <c r="J35" s="3">
        <v>56.4</v>
      </c>
      <c r="K35" s="3">
        <v>59.2</v>
      </c>
      <c r="L35" s="3">
        <v>80</v>
      </c>
      <c r="M35" s="3">
        <v>53.7</v>
      </c>
      <c r="N35" s="3">
        <v>41.6</v>
      </c>
      <c r="O35" s="3">
        <v>27.4</v>
      </c>
      <c r="P35" s="3">
        <v>0</v>
      </c>
      <c r="Q35" s="3">
        <v>43.1</v>
      </c>
      <c r="R35" s="3">
        <v>50.5</v>
      </c>
      <c r="S35" s="3"/>
    </row>
    <row r="36" spans="1:19" x14ac:dyDescent="0.55000000000000004">
      <c r="A36" s="3" t="s">
        <v>28</v>
      </c>
      <c r="B36" s="3" t="s">
        <v>6</v>
      </c>
      <c r="C36" s="3" t="s">
        <v>125</v>
      </c>
      <c r="D36" s="3">
        <v>2013</v>
      </c>
      <c r="E36" s="3">
        <v>47.2</v>
      </c>
      <c r="F36" s="3">
        <v>38.200000000000003</v>
      </c>
      <c r="G36" s="3">
        <v>32.299999999999997</v>
      </c>
      <c r="H36" s="3">
        <v>27.4</v>
      </c>
      <c r="I36" s="3">
        <v>47.8</v>
      </c>
      <c r="J36" s="3">
        <v>60.2</v>
      </c>
      <c r="K36" s="3">
        <v>60.1</v>
      </c>
      <c r="L36" s="3">
        <v>91.2</v>
      </c>
      <c r="M36" s="3">
        <v>62.5</v>
      </c>
      <c r="N36" s="3">
        <v>44.1</v>
      </c>
      <c r="O36" s="3">
        <v>25.3</v>
      </c>
      <c r="P36" s="3">
        <v>0</v>
      </c>
      <c r="Q36" s="3">
        <v>42.9</v>
      </c>
      <c r="R36" s="3">
        <v>53.1</v>
      </c>
      <c r="S36" s="3"/>
    </row>
    <row r="37" spans="1:19" x14ac:dyDescent="0.55000000000000004">
      <c r="A37" s="3" t="s">
        <v>28</v>
      </c>
      <c r="B37" s="3" t="s">
        <v>6</v>
      </c>
      <c r="C37" s="3" t="s">
        <v>125</v>
      </c>
      <c r="D37" s="3">
        <v>2014</v>
      </c>
      <c r="E37" s="3">
        <v>60.8</v>
      </c>
      <c r="F37" s="3">
        <v>40.299999999999997</v>
      </c>
      <c r="G37" s="3">
        <v>40.200000000000003</v>
      </c>
      <c r="H37" s="3">
        <v>27.7</v>
      </c>
      <c r="I37" s="3">
        <v>54.6</v>
      </c>
      <c r="J37" s="3">
        <v>66.2</v>
      </c>
      <c r="K37" s="3">
        <v>62.8</v>
      </c>
      <c r="L37" s="3">
        <v>107.4</v>
      </c>
      <c r="M37" s="3">
        <v>66.599999999999994</v>
      </c>
      <c r="N37" s="3">
        <v>44.4</v>
      </c>
      <c r="O37" s="3">
        <v>21.1</v>
      </c>
      <c r="P37" s="3">
        <v>0</v>
      </c>
      <c r="Q37" s="3">
        <v>33</v>
      </c>
      <c r="R37" s="3">
        <v>58.2</v>
      </c>
      <c r="S37" s="3"/>
    </row>
    <row r="38" spans="1:19" x14ac:dyDescent="0.55000000000000004">
      <c r="A38" s="3" t="s">
        <v>28</v>
      </c>
      <c r="B38" s="3" t="s">
        <v>6</v>
      </c>
      <c r="C38" s="3" t="s">
        <v>125</v>
      </c>
      <c r="D38" s="3">
        <v>2015</v>
      </c>
      <c r="E38" s="3">
        <v>55.7</v>
      </c>
      <c r="F38" s="3">
        <v>42.1</v>
      </c>
      <c r="G38" s="3">
        <v>35.6</v>
      </c>
      <c r="H38" s="3">
        <v>29.5</v>
      </c>
      <c r="I38" s="3">
        <v>57</v>
      </c>
      <c r="J38" s="3">
        <v>69.8</v>
      </c>
      <c r="K38" s="3">
        <v>53.4</v>
      </c>
      <c r="L38" s="3">
        <v>128.80000000000001</v>
      </c>
      <c r="M38" s="3">
        <v>72.8</v>
      </c>
      <c r="N38" s="3">
        <v>43.2</v>
      </c>
      <c r="O38" s="3">
        <v>15.8</v>
      </c>
      <c r="P38" s="3">
        <v>26.1</v>
      </c>
      <c r="Q38" s="3">
        <v>34.700000000000003</v>
      </c>
      <c r="R38" s="3">
        <v>59.9</v>
      </c>
      <c r="S38" s="3"/>
    </row>
    <row r="39" spans="1:19" x14ac:dyDescent="0.55000000000000004">
      <c r="A39" s="3" t="s">
        <v>28</v>
      </c>
      <c r="B39" s="3" t="s">
        <v>6</v>
      </c>
      <c r="C39" s="3" t="s">
        <v>125</v>
      </c>
      <c r="D39" s="3">
        <v>2016</v>
      </c>
      <c r="E39" s="3">
        <v>56.3</v>
      </c>
      <c r="F39" s="3">
        <v>53.9</v>
      </c>
      <c r="G39" s="3">
        <v>32.299999999999997</v>
      </c>
      <c r="H39" s="3">
        <v>33.799999999999997</v>
      </c>
      <c r="I39" s="3">
        <v>57.2</v>
      </c>
      <c r="J39" s="3">
        <v>65.599999999999994</v>
      </c>
      <c r="K39" s="3">
        <v>53.5</v>
      </c>
      <c r="L39" s="3">
        <v>115.8</v>
      </c>
      <c r="M39" s="3">
        <v>72.5</v>
      </c>
      <c r="N39" s="3">
        <v>41.4</v>
      </c>
      <c r="O39" s="3">
        <v>21.2</v>
      </c>
      <c r="P39" s="3">
        <v>27.9</v>
      </c>
      <c r="Q39" s="3">
        <v>42</v>
      </c>
      <c r="R39" s="3">
        <v>58.5</v>
      </c>
      <c r="S39" s="3"/>
    </row>
    <row r="40" spans="1:19" x14ac:dyDescent="0.55000000000000004">
      <c r="A40" s="3" t="s">
        <v>28</v>
      </c>
      <c r="B40" s="3" t="s">
        <v>6</v>
      </c>
      <c r="C40" s="3" t="s">
        <v>125</v>
      </c>
      <c r="D40" s="3">
        <v>2017</v>
      </c>
      <c r="E40" s="3">
        <v>58.2</v>
      </c>
      <c r="F40" s="3">
        <v>56.8</v>
      </c>
      <c r="G40" s="3">
        <v>31.4</v>
      </c>
      <c r="H40" s="3">
        <v>36.700000000000003</v>
      </c>
      <c r="I40" s="3">
        <v>55.6</v>
      </c>
      <c r="J40" s="3">
        <v>67.7</v>
      </c>
      <c r="K40" s="3">
        <v>55.6</v>
      </c>
      <c r="L40" s="3">
        <v>122</v>
      </c>
      <c r="M40" s="3">
        <v>67.900000000000006</v>
      </c>
      <c r="N40" s="3">
        <v>42.5</v>
      </c>
      <c r="O40" s="3">
        <v>16.5</v>
      </c>
      <c r="P40" s="3">
        <v>18.8</v>
      </c>
      <c r="Q40" s="3">
        <v>69.900000000000006</v>
      </c>
      <c r="R40" s="3">
        <v>59.2</v>
      </c>
      <c r="S40" s="3"/>
    </row>
    <row r="41" spans="1:19" x14ac:dyDescent="0.55000000000000004">
      <c r="A41" s="3" t="s">
        <v>28</v>
      </c>
      <c r="B41" s="3" t="s">
        <v>6</v>
      </c>
      <c r="C41" s="3" t="s">
        <v>125</v>
      </c>
      <c r="D41" s="3">
        <v>2018</v>
      </c>
      <c r="E41" s="3">
        <v>52.5</v>
      </c>
      <c r="F41" s="3">
        <v>48.1</v>
      </c>
      <c r="G41" s="3">
        <v>29.9</v>
      </c>
      <c r="H41" s="3">
        <v>33.6</v>
      </c>
      <c r="I41" s="3">
        <v>53.1</v>
      </c>
      <c r="J41" s="3">
        <v>67</v>
      </c>
      <c r="K41" s="3">
        <v>47.9</v>
      </c>
      <c r="L41" s="3">
        <v>119.6</v>
      </c>
      <c r="M41" s="3">
        <v>65.5</v>
      </c>
      <c r="N41" s="3">
        <v>43</v>
      </c>
      <c r="O41" s="3">
        <v>13.3</v>
      </c>
      <c r="P41" s="3">
        <v>26.8</v>
      </c>
      <c r="Q41" s="3">
        <v>86.5</v>
      </c>
      <c r="R41" s="3">
        <v>57.3</v>
      </c>
      <c r="S41" s="3"/>
    </row>
    <row r="42" spans="1:19" x14ac:dyDescent="0.55000000000000004">
      <c r="A42" s="3" t="s">
        <v>28</v>
      </c>
      <c r="B42" s="3" t="s">
        <v>6</v>
      </c>
      <c r="C42" s="3" t="s">
        <v>125</v>
      </c>
      <c r="D42" s="3">
        <v>2019</v>
      </c>
      <c r="E42" s="3">
        <v>51.7</v>
      </c>
      <c r="F42" s="3">
        <v>47.9</v>
      </c>
      <c r="G42" s="3">
        <v>30.5</v>
      </c>
      <c r="H42" s="3">
        <v>32.4</v>
      </c>
      <c r="I42" s="3">
        <v>52.8</v>
      </c>
      <c r="J42" s="3">
        <v>68.099999999999994</v>
      </c>
      <c r="K42" s="3">
        <v>47.4</v>
      </c>
      <c r="L42" s="3">
        <v>105.6</v>
      </c>
      <c r="M42" s="3">
        <v>62.3</v>
      </c>
      <c r="N42" s="3">
        <v>42.5</v>
      </c>
      <c r="O42" s="3">
        <v>21.2</v>
      </c>
      <c r="P42" s="3">
        <v>19.5</v>
      </c>
      <c r="Q42" s="3">
        <v>79.900000000000006</v>
      </c>
      <c r="R42" s="3">
        <v>56.9</v>
      </c>
      <c r="S42" s="3"/>
    </row>
    <row r="43" spans="1:19" x14ac:dyDescent="0.55000000000000004">
      <c r="A43" s="3" t="s">
        <v>28</v>
      </c>
      <c r="B43" s="3" t="s">
        <v>6</v>
      </c>
      <c r="C43" s="3" t="s">
        <v>125</v>
      </c>
      <c r="D43" s="3">
        <v>2020</v>
      </c>
      <c r="E43" s="3">
        <v>65.5</v>
      </c>
      <c r="F43" s="3">
        <v>56.1</v>
      </c>
      <c r="G43" s="3">
        <v>34</v>
      </c>
      <c r="H43" s="3">
        <v>38.1</v>
      </c>
      <c r="I43" s="3">
        <v>52.6</v>
      </c>
      <c r="J43" s="3">
        <v>66.400000000000006</v>
      </c>
      <c r="K43" s="3">
        <v>54.8</v>
      </c>
      <c r="L43" s="3">
        <v>114.2</v>
      </c>
      <c r="M43" s="3">
        <v>62.7</v>
      </c>
      <c r="N43" s="3">
        <v>45.5</v>
      </c>
      <c r="O43" s="3">
        <v>16.5</v>
      </c>
      <c r="P43" s="3">
        <v>20.3</v>
      </c>
      <c r="Q43" s="3">
        <v>113.5</v>
      </c>
      <c r="R43" s="3">
        <v>58.3</v>
      </c>
      <c r="S43" s="3"/>
    </row>
    <row r="44" spans="1:19" x14ac:dyDescent="0.55000000000000004">
      <c r="A44" s="3" t="s">
        <v>28</v>
      </c>
      <c r="B44" s="3" t="s">
        <v>6</v>
      </c>
      <c r="C44" s="3" t="s">
        <v>125</v>
      </c>
      <c r="D44" s="3">
        <v>2021</v>
      </c>
      <c r="E44" s="3">
        <v>57.4</v>
      </c>
      <c r="F44" s="3">
        <v>46.8</v>
      </c>
      <c r="G44" s="3">
        <v>30.9</v>
      </c>
      <c r="H44" s="3">
        <v>41.1</v>
      </c>
      <c r="I44" s="3">
        <v>53</v>
      </c>
      <c r="J44" s="3">
        <v>66.7</v>
      </c>
      <c r="K44" s="3">
        <v>54.5</v>
      </c>
      <c r="L44" s="3">
        <v>101.9</v>
      </c>
      <c r="M44" s="3">
        <v>60.7</v>
      </c>
      <c r="N44" s="3">
        <v>42.6</v>
      </c>
      <c r="O44" s="3">
        <v>21.4</v>
      </c>
      <c r="P44" s="3">
        <v>34.5</v>
      </c>
      <c r="Q44" s="3">
        <v>239.9</v>
      </c>
      <c r="R44" s="3">
        <v>57.5</v>
      </c>
      <c r="S44" s="3"/>
    </row>
    <row r="45" spans="1:19" x14ac:dyDescent="0.55000000000000004">
      <c r="A45" s="3" t="s">
        <v>28</v>
      </c>
      <c r="B45" s="3" t="s">
        <v>6</v>
      </c>
      <c r="C45" s="3" t="s">
        <v>125</v>
      </c>
      <c r="D45" s="3">
        <v>2022</v>
      </c>
      <c r="E45" s="3">
        <v>55.4</v>
      </c>
      <c r="F45" s="3">
        <v>43.6</v>
      </c>
      <c r="G45" s="3">
        <v>30.5</v>
      </c>
      <c r="H45" s="3">
        <v>42.4</v>
      </c>
      <c r="I45" s="3">
        <v>54.3</v>
      </c>
      <c r="J45" s="3">
        <v>67</v>
      </c>
      <c r="K45" s="3">
        <v>56.5</v>
      </c>
      <c r="L45" s="3">
        <v>100.9</v>
      </c>
      <c r="M45" s="3">
        <v>63.6</v>
      </c>
      <c r="N45" s="3">
        <v>44.5</v>
      </c>
      <c r="O45" s="3">
        <v>22</v>
      </c>
      <c r="P45" s="3">
        <v>32.5</v>
      </c>
      <c r="Q45" s="3">
        <v>213.4</v>
      </c>
      <c r="R45" s="3">
        <v>58.8</v>
      </c>
      <c r="S45" s="3"/>
    </row>
    <row r="46" spans="1:19" x14ac:dyDescent="0.55000000000000004">
      <c r="A46" s="3" t="s">
        <v>28</v>
      </c>
      <c r="B46" s="3" t="s">
        <v>5</v>
      </c>
      <c r="C46" s="3" t="s">
        <v>124</v>
      </c>
      <c r="D46" s="3">
        <v>2012</v>
      </c>
      <c r="E46" s="3">
        <v>51.5</v>
      </c>
      <c r="F46" s="3">
        <v>35.9</v>
      </c>
      <c r="G46" s="3">
        <v>43.9</v>
      </c>
      <c r="H46" s="3">
        <v>30.5</v>
      </c>
      <c r="I46" s="3">
        <v>40.299999999999997</v>
      </c>
      <c r="J46" s="3">
        <v>33.5</v>
      </c>
      <c r="K46" s="3">
        <v>25.1</v>
      </c>
      <c r="L46" s="3">
        <v>32.200000000000003</v>
      </c>
      <c r="M46" s="3">
        <v>34</v>
      </c>
      <c r="N46" s="3">
        <v>26</v>
      </c>
      <c r="O46" s="3">
        <v>0</v>
      </c>
      <c r="P46" s="3">
        <v>0</v>
      </c>
      <c r="Q46" s="3">
        <v>0</v>
      </c>
      <c r="R46" s="3">
        <v>32.700000000000003</v>
      </c>
      <c r="S46" s="3"/>
    </row>
    <row r="47" spans="1:19" x14ac:dyDescent="0.55000000000000004">
      <c r="A47" s="3" t="s">
        <v>28</v>
      </c>
      <c r="B47" s="3" t="s">
        <v>5</v>
      </c>
      <c r="C47" s="3" t="s">
        <v>124</v>
      </c>
      <c r="D47" s="3">
        <v>2013</v>
      </c>
      <c r="E47" s="3">
        <v>54.8</v>
      </c>
      <c r="F47" s="3">
        <v>41.4</v>
      </c>
      <c r="G47" s="3">
        <v>48.4</v>
      </c>
      <c r="H47" s="3">
        <v>29.2</v>
      </c>
      <c r="I47" s="3">
        <v>38.299999999999997</v>
      </c>
      <c r="J47" s="3">
        <v>32.299999999999997</v>
      </c>
      <c r="K47" s="3">
        <v>32.700000000000003</v>
      </c>
      <c r="L47" s="3">
        <v>35.299999999999997</v>
      </c>
      <c r="M47" s="3">
        <v>36.6</v>
      </c>
      <c r="N47" s="3">
        <v>22.8</v>
      </c>
      <c r="O47" s="3">
        <v>0</v>
      </c>
      <c r="P47" s="3">
        <v>0</v>
      </c>
      <c r="Q47" s="3">
        <v>0</v>
      </c>
      <c r="R47" s="3">
        <v>32.9</v>
      </c>
      <c r="S47" s="3"/>
    </row>
    <row r="48" spans="1:19" x14ac:dyDescent="0.55000000000000004">
      <c r="A48" s="3" t="s">
        <v>28</v>
      </c>
      <c r="B48" s="3" t="s">
        <v>5</v>
      </c>
      <c r="C48" s="3" t="s">
        <v>124</v>
      </c>
      <c r="D48" s="3">
        <v>2014</v>
      </c>
      <c r="E48" s="3">
        <v>58.5</v>
      </c>
      <c r="F48" s="3">
        <v>47.7</v>
      </c>
      <c r="G48" s="3">
        <v>46.7</v>
      </c>
      <c r="H48" s="3">
        <v>30.3</v>
      </c>
      <c r="I48" s="3">
        <v>37.700000000000003</v>
      </c>
      <c r="J48" s="3">
        <v>27.4</v>
      </c>
      <c r="K48" s="3">
        <v>35</v>
      </c>
      <c r="L48" s="3">
        <v>37.1</v>
      </c>
      <c r="M48" s="3">
        <v>37.700000000000003</v>
      </c>
      <c r="N48" s="3">
        <v>23.7</v>
      </c>
      <c r="O48" s="3">
        <v>0</v>
      </c>
      <c r="P48" s="3">
        <v>0</v>
      </c>
      <c r="Q48" s="3">
        <v>0</v>
      </c>
      <c r="R48" s="3">
        <v>32.1</v>
      </c>
      <c r="S48" s="3"/>
    </row>
    <row r="49" spans="1:19" x14ac:dyDescent="0.55000000000000004">
      <c r="A49" s="3" t="s">
        <v>28</v>
      </c>
      <c r="B49" s="3" t="s">
        <v>5</v>
      </c>
      <c r="C49" s="3" t="s">
        <v>124</v>
      </c>
      <c r="D49" s="3">
        <v>2015</v>
      </c>
      <c r="E49" s="3">
        <v>60</v>
      </c>
      <c r="F49" s="3">
        <v>41.8</v>
      </c>
      <c r="G49" s="3">
        <v>54.4</v>
      </c>
      <c r="H49" s="3">
        <v>34.299999999999997</v>
      </c>
      <c r="I49" s="3">
        <v>37</v>
      </c>
      <c r="J49" s="3">
        <v>28.7</v>
      </c>
      <c r="K49" s="3">
        <v>35.9</v>
      </c>
      <c r="L49" s="3">
        <v>37.4</v>
      </c>
      <c r="M49" s="3">
        <v>34.5</v>
      </c>
      <c r="N49" s="3">
        <v>22.6</v>
      </c>
      <c r="O49" s="3">
        <v>0</v>
      </c>
      <c r="P49" s="3">
        <v>0</v>
      </c>
      <c r="Q49" s="3">
        <v>0</v>
      </c>
      <c r="R49" s="3">
        <v>31.8</v>
      </c>
      <c r="S49" s="3"/>
    </row>
    <row r="50" spans="1:19" x14ac:dyDescent="0.55000000000000004">
      <c r="A50" s="3" t="s">
        <v>28</v>
      </c>
      <c r="B50" s="3" t="s">
        <v>5</v>
      </c>
      <c r="C50" s="3" t="s">
        <v>124</v>
      </c>
      <c r="D50" s="3">
        <v>2016</v>
      </c>
      <c r="E50" s="3">
        <v>65.8</v>
      </c>
      <c r="F50" s="3">
        <v>39.6</v>
      </c>
      <c r="G50" s="3">
        <v>52.9</v>
      </c>
      <c r="H50" s="3">
        <v>29.8</v>
      </c>
      <c r="I50" s="3">
        <v>31.7</v>
      </c>
      <c r="J50" s="3">
        <v>24.7</v>
      </c>
      <c r="K50" s="3">
        <v>34</v>
      </c>
      <c r="L50" s="3">
        <v>33.799999999999997</v>
      </c>
      <c r="M50" s="3">
        <v>32.700000000000003</v>
      </c>
      <c r="N50" s="3">
        <v>21.7</v>
      </c>
      <c r="O50" s="3">
        <v>0</v>
      </c>
      <c r="P50" s="3">
        <v>0</v>
      </c>
      <c r="Q50" s="3">
        <v>0</v>
      </c>
      <c r="R50" s="3">
        <v>28.7</v>
      </c>
      <c r="S50" s="3"/>
    </row>
    <row r="51" spans="1:19" x14ac:dyDescent="0.55000000000000004">
      <c r="A51" s="3" t="s">
        <v>28</v>
      </c>
      <c r="B51" s="3" t="s">
        <v>5</v>
      </c>
      <c r="C51" s="3" t="s">
        <v>124</v>
      </c>
      <c r="D51" s="3">
        <v>2017</v>
      </c>
      <c r="E51" s="3">
        <v>82.3</v>
      </c>
      <c r="F51" s="3">
        <v>44.5</v>
      </c>
      <c r="G51" s="3">
        <v>65.3</v>
      </c>
      <c r="H51" s="3">
        <v>38.200000000000003</v>
      </c>
      <c r="I51" s="3">
        <v>37.299999999999997</v>
      </c>
      <c r="J51" s="3">
        <v>26.3</v>
      </c>
      <c r="K51" s="3">
        <v>35.5</v>
      </c>
      <c r="L51" s="3">
        <v>34.6</v>
      </c>
      <c r="M51" s="3">
        <v>32.9</v>
      </c>
      <c r="N51" s="3">
        <v>23.3</v>
      </c>
      <c r="O51" s="3">
        <v>0</v>
      </c>
      <c r="P51" s="3">
        <v>0</v>
      </c>
      <c r="Q51" s="3">
        <v>0</v>
      </c>
      <c r="R51" s="3">
        <v>30.9</v>
      </c>
      <c r="S51" s="3"/>
    </row>
    <row r="52" spans="1:19" x14ac:dyDescent="0.55000000000000004">
      <c r="A52" s="3" t="s">
        <v>28</v>
      </c>
      <c r="B52" s="3" t="s">
        <v>5</v>
      </c>
      <c r="C52" s="3" t="s">
        <v>124</v>
      </c>
      <c r="D52" s="3">
        <v>2018</v>
      </c>
      <c r="E52" s="3">
        <v>79.099999999999994</v>
      </c>
      <c r="F52" s="3">
        <v>40.700000000000003</v>
      </c>
      <c r="G52" s="3">
        <v>68.400000000000006</v>
      </c>
      <c r="H52" s="3">
        <v>40.299999999999997</v>
      </c>
      <c r="I52" s="3">
        <v>38.200000000000003</v>
      </c>
      <c r="J52" s="3">
        <v>25.9</v>
      </c>
      <c r="K52" s="3">
        <v>33.700000000000003</v>
      </c>
      <c r="L52" s="3">
        <v>32.700000000000003</v>
      </c>
      <c r="M52" s="3">
        <v>35.700000000000003</v>
      </c>
      <c r="N52" s="3">
        <v>22.3</v>
      </c>
      <c r="O52" s="3">
        <v>0</v>
      </c>
      <c r="P52" s="3">
        <v>0</v>
      </c>
      <c r="Q52" s="3">
        <v>0</v>
      </c>
      <c r="R52" s="3">
        <v>30.9</v>
      </c>
      <c r="S52" s="3"/>
    </row>
    <row r="53" spans="1:19" x14ac:dyDescent="0.55000000000000004">
      <c r="A53" s="3" t="s">
        <v>28</v>
      </c>
      <c r="B53" s="3" t="s">
        <v>5</v>
      </c>
      <c r="C53" s="3" t="s">
        <v>124</v>
      </c>
      <c r="D53" s="3">
        <v>2019</v>
      </c>
      <c r="E53" s="3">
        <v>84.9</v>
      </c>
      <c r="F53" s="3">
        <v>38.6</v>
      </c>
      <c r="G53" s="3">
        <v>86.8</v>
      </c>
      <c r="H53" s="3">
        <v>38.5</v>
      </c>
      <c r="I53" s="3">
        <v>42.9</v>
      </c>
      <c r="J53" s="3">
        <v>26.9</v>
      </c>
      <c r="K53" s="3">
        <v>35.6</v>
      </c>
      <c r="L53" s="3">
        <v>37.5</v>
      </c>
      <c r="M53" s="3">
        <v>37.1</v>
      </c>
      <c r="N53" s="3">
        <v>27.1</v>
      </c>
      <c r="O53" s="3">
        <v>0</v>
      </c>
      <c r="P53" s="3">
        <v>0</v>
      </c>
      <c r="Q53" s="3">
        <v>0</v>
      </c>
      <c r="R53" s="3">
        <v>33.700000000000003</v>
      </c>
      <c r="S53" s="3"/>
    </row>
    <row r="54" spans="1:19" x14ac:dyDescent="0.55000000000000004">
      <c r="A54" s="3" t="s">
        <v>28</v>
      </c>
      <c r="B54" s="3" t="s">
        <v>5</v>
      </c>
      <c r="C54" s="3" t="s">
        <v>124</v>
      </c>
      <c r="D54" s="3">
        <v>2020</v>
      </c>
      <c r="E54" s="3">
        <v>76.099999999999994</v>
      </c>
      <c r="F54" s="3">
        <v>34.799999999999997</v>
      </c>
      <c r="G54" s="3">
        <v>101.2</v>
      </c>
      <c r="H54" s="3">
        <v>32.700000000000003</v>
      </c>
      <c r="I54" s="3">
        <v>49.4</v>
      </c>
      <c r="J54" s="3">
        <v>33.5</v>
      </c>
      <c r="K54" s="3">
        <v>38.5</v>
      </c>
      <c r="L54" s="3">
        <v>39.5</v>
      </c>
      <c r="M54" s="3">
        <v>41.1</v>
      </c>
      <c r="N54" s="3">
        <v>32.299999999999997</v>
      </c>
      <c r="O54" s="3">
        <v>0</v>
      </c>
      <c r="P54" s="3">
        <v>0</v>
      </c>
      <c r="Q54" s="3">
        <v>0</v>
      </c>
      <c r="R54" s="3">
        <v>39</v>
      </c>
      <c r="S54" s="3"/>
    </row>
    <row r="55" spans="1:19" x14ac:dyDescent="0.55000000000000004">
      <c r="A55" s="3" t="s">
        <v>28</v>
      </c>
      <c r="B55" s="3" t="s">
        <v>5</v>
      </c>
      <c r="C55" s="3" t="s">
        <v>124</v>
      </c>
      <c r="D55" s="3">
        <v>2021</v>
      </c>
      <c r="E55" s="3">
        <v>99.8</v>
      </c>
      <c r="F55" s="3">
        <v>25.9</v>
      </c>
      <c r="G55" s="3">
        <v>131.5</v>
      </c>
      <c r="H55" s="3">
        <v>45.1</v>
      </c>
      <c r="I55" s="3">
        <v>49.1</v>
      </c>
      <c r="J55" s="3">
        <v>30.2</v>
      </c>
      <c r="K55" s="3">
        <v>43.4</v>
      </c>
      <c r="L55" s="3">
        <v>58.2</v>
      </c>
      <c r="M55" s="3">
        <v>36.6</v>
      </c>
      <c r="N55" s="3">
        <v>33.6</v>
      </c>
      <c r="O55" s="3">
        <v>0</v>
      </c>
      <c r="P55" s="3">
        <v>0</v>
      </c>
      <c r="Q55" s="3">
        <v>0</v>
      </c>
      <c r="R55" s="3">
        <v>38.9</v>
      </c>
      <c r="S55" s="3"/>
    </row>
    <row r="56" spans="1:19" x14ac:dyDescent="0.55000000000000004">
      <c r="A56" s="3" t="s">
        <v>28</v>
      </c>
      <c r="B56" s="3" t="s">
        <v>5</v>
      </c>
      <c r="C56" s="3" t="s">
        <v>124</v>
      </c>
      <c r="D56" s="3">
        <v>2022</v>
      </c>
      <c r="E56" s="3">
        <v>80.900000000000006</v>
      </c>
      <c r="F56" s="3">
        <v>24.6</v>
      </c>
      <c r="G56" s="3">
        <v>113</v>
      </c>
      <c r="H56" s="3">
        <v>44.5</v>
      </c>
      <c r="I56" s="3">
        <v>53</v>
      </c>
      <c r="J56" s="3">
        <v>27.4</v>
      </c>
      <c r="K56" s="3">
        <v>60.8</v>
      </c>
      <c r="L56" s="3">
        <v>77</v>
      </c>
      <c r="M56" s="3">
        <v>42.7</v>
      </c>
      <c r="N56" s="3">
        <v>42.6</v>
      </c>
      <c r="O56" s="3">
        <v>0</v>
      </c>
      <c r="P56" s="3">
        <v>0</v>
      </c>
      <c r="Q56" s="3">
        <v>0</v>
      </c>
      <c r="R56" s="3">
        <v>42.7</v>
      </c>
      <c r="S56" s="3"/>
    </row>
    <row r="57" spans="1:19" x14ac:dyDescent="0.55000000000000004">
      <c r="A57" s="3" t="s">
        <v>28</v>
      </c>
      <c r="B57" s="3" t="s">
        <v>106</v>
      </c>
      <c r="C57" s="3" t="s">
        <v>126</v>
      </c>
      <c r="D57" s="3">
        <v>2012</v>
      </c>
      <c r="E57" s="3">
        <v>55</v>
      </c>
      <c r="F57" s="3">
        <v>33.68</v>
      </c>
      <c r="G57" s="3">
        <v>31.1</v>
      </c>
      <c r="H57" s="3">
        <v>39.94</v>
      </c>
      <c r="I57" s="3">
        <v>57.76</v>
      </c>
      <c r="J57" s="3">
        <v>45.74</v>
      </c>
      <c r="K57" s="3">
        <v>46.54</v>
      </c>
      <c r="L57" s="3">
        <v>52.66</v>
      </c>
      <c r="M57" s="3">
        <v>56</v>
      </c>
      <c r="N57" s="3">
        <v>35.42</v>
      </c>
      <c r="O57" s="3">
        <v>31.12</v>
      </c>
      <c r="P57" s="3">
        <v>27.84</v>
      </c>
      <c r="Q57" s="3">
        <v>8.6199999999999992</v>
      </c>
      <c r="R57" s="3">
        <v>49.38</v>
      </c>
      <c r="S57" s="3"/>
    </row>
    <row r="58" spans="1:19" x14ac:dyDescent="0.55000000000000004">
      <c r="A58" s="3" t="s">
        <v>28</v>
      </c>
      <c r="B58" s="3" t="s">
        <v>106</v>
      </c>
      <c r="C58" s="3" t="s">
        <v>126</v>
      </c>
      <c r="D58" s="3">
        <v>2013</v>
      </c>
      <c r="E58" s="3">
        <v>61.26</v>
      </c>
      <c r="F58" s="3">
        <v>35</v>
      </c>
      <c r="G58" s="3">
        <v>31.92</v>
      </c>
      <c r="H58" s="3">
        <v>35</v>
      </c>
      <c r="I58" s="3">
        <v>55.78</v>
      </c>
      <c r="J58" s="3">
        <v>47.84</v>
      </c>
      <c r="K58" s="3">
        <v>52.68</v>
      </c>
      <c r="L58" s="3">
        <v>62.64</v>
      </c>
      <c r="M58" s="3">
        <v>58.02</v>
      </c>
      <c r="N58" s="3">
        <v>33.380000000000003</v>
      </c>
      <c r="O58" s="3">
        <v>29.02</v>
      </c>
      <c r="P58" s="3">
        <v>21.6</v>
      </c>
      <c r="Q58" s="3">
        <v>8.58</v>
      </c>
      <c r="R58" s="3">
        <v>51.4</v>
      </c>
      <c r="S58" s="3"/>
    </row>
    <row r="59" spans="1:19" x14ac:dyDescent="0.55000000000000004">
      <c r="A59" s="3" t="s">
        <v>28</v>
      </c>
      <c r="B59" s="3" t="s">
        <v>106</v>
      </c>
      <c r="C59" s="3" t="s">
        <v>126</v>
      </c>
      <c r="D59" s="3">
        <v>2014</v>
      </c>
      <c r="E59" s="3">
        <v>60.4</v>
      </c>
      <c r="F59" s="3">
        <v>36.200000000000003</v>
      </c>
      <c r="G59" s="3">
        <v>36.44</v>
      </c>
      <c r="H59" s="3">
        <v>43.56</v>
      </c>
      <c r="I59" s="3">
        <v>58.48</v>
      </c>
      <c r="J59" s="3">
        <v>49.16</v>
      </c>
      <c r="K59" s="3">
        <v>48.72</v>
      </c>
      <c r="L59" s="3">
        <v>67.78</v>
      </c>
      <c r="M59" s="3">
        <v>62.92</v>
      </c>
      <c r="N59" s="3">
        <v>45.84</v>
      </c>
      <c r="O59" s="3">
        <v>26.1</v>
      </c>
      <c r="P59" s="3">
        <v>21.96</v>
      </c>
      <c r="Q59" s="3">
        <v>6.6</v>
      </c>
      <c r="R59" s="3">
        <v>54.42</v>
      </c>
      <c r="S59" s="3"/>
    </row>
    <row r="60" spans="1:19" x14ac:dyDescent="0.55000000000000004">
      <c r="A60" s="3" t="s">
        <v>28</v>
      </c>
      <c r="B60" s="3" t="s">
        <v>106</v>
      </c>
      <c r="C60" s="3" t="s">
        <v>126</v>
      </c>
      <c r="D60" s="3">
        <v>2015</v>
      </c>
      <c r="E60" s="3">
        <v>63.16</v>
      </c>
      <c r="F60" s="3">
        <v>34.159999999999997</v>
      </c>
      <c r="G60" s="3">
        <v>38</v>
      </c>
      <c r="H60" s="3">
        <v>49.22</v>
      </c>
      <c r="I60" s="3">
        <v>61.28</v>
      </c>
      <c r="J60" s="3">
        <v>52.58</v>
      </c>
      <c r="K60" s="3">
        <v>52.94</v>
      </c>
      <c r="L60" s="3">
        <v>71.540000000000006</v>
      </c>
      <c r="M60" s="3">
        <v>65.739999999999995</v>
      </c>
      <c r="N60" s="3">
        <v>45.9</v>
      </c>
      <c r="O60" s="3">
        <v>23.62</v>
      </c>
      <c r="P60" s="3">
        <v>22.98</v>
      </c>
      <c r="Q60" s="3">
        <v>7.44</v>
      </c>
      <c r="R60" s="3">
        <v>57.2</v>
      </c>
      <c r="S60" s="3"/>
    </row>
    <row r="61" spans="1:19" x14ac:dyDescent="0.55000000000000004">
      <c r="A61" s="3" t="s">
        <v>28</v>
      </c>
      <c r="B61" s="3" t="s">
        <v>106</v>
      </c>
      <c r="C61" s="3" t="s">
        <v>126</v>
      </c>
      <c r="D61" s="3">
        <v>2016</v>
      </c>
      <c r="E61" s="3">
        <v>63.74</v>
      </c>
      <c r="F61" s="3">
        <v>36.54</v>
      </c>
      <c r="G61" s="3">
        <v>37</v>
      </c>
      <c r="H61" s="3">
        <v>49.02</v>
      </c>
      <c r="I61" s="3">
        <v>61.44</v>
      </c>
      <c r="J61" s="3">
        <v>50.3</v>
      </c>
      <c r="K61" s="3">
        <v>51.16</v>
      </c>
      <c r="L61" s="3">
        <v>69.22</v>
      </c>
      <c r="M61" s="3">
        <v>69.36</v>
      </c>
      <c r="N61" s="3">
        <v>44.6</v>
      </c>
      <c r="O61" s="3">
        <v>28.18</v>
      </c>
      <c r="P61" s="3">
        <v>21.58</v>
      </c>
      <c r="Q61" s="3">
        <v>8.4</v>
      </c>
      <c r="R61" s="3">
        <v>56.92</v>
      </c>
      <c r="S61" s="3"/>
    </row>
    <row r="62" spans="1:19" x14ac:dyDescent="0.55000000000000004">
      <c r="A62" s="3" t="s">
        <v>28</v>
      </c>
      <c r="B62" s="3" t="s">
        <v>106</v>
      </c>
      <c r="C62" s="3" t="s">
        <v>126</v>
      </c>
      <c r="D62" s="3">
        <v>2017</v>
      </c>
      <c r="E62" s="3">
        <v>69.16</v>
      </c>
      <c r="F62" s="3">
        <v>39.74</v>
      </c>
      <c r="G62" s="3">
        <v>41.26</v>
      </c>
      <c r="H62" s="3">
        <v>48.46</v>
      </c>
      <c r="I62" s="3">
        <v>63.02</v>
      </c>
      <c r="J62" s="3">
        <v>50.78</v>
      </c>
      <c r="K62" s="3">
        <v>57.16</v>
      </c>
      <c r="L62" s="3">
        <v>70.760000000000005</v>
      </c>
      <c r="M62" s="3">
        <v>68.08</v>
      </c>
      <c r="N62" s="3">
        <v>43.68</v>
      </c>
      <c r="O62" s="3">
        <v>26.68</v>
      </c>
      <c r="P62" s="3">
        <v>20.52</v>
      </c>
      <c r="Q62" s="3">
        <v>13.98</v>
      </c>
      <c r="R62" s="3">
        <v>57.44</v>
      </c>
      <c r="S62" s="3"/>
    </row>
    <row r="63" spans="1:19" x14ac:dyDescent="0.55000000000000004">
      <c r="A63" s="3" t="s">
        <v>28</v>
      </c>
      <c r="B63" s="3" t="s">
        <v>106</v>
      </c>
      <c r="C63" s="3" t="s">
        <v>126</v>
      </c>
      <c r="D63" s="3">
        <v>2018</v>
      </c>
      <c r="E63" s="3">
        <v>65.099999999999994</v>
      </c>
      <c r="F63" s="3">
        <v>37.36</v>
      </c>
      <c r="G63" s="3">
        <v>40.94</v>
      </c>
      <c r="H63" s="3">
        <v>48.78</v>
      </c>
      <c r="I63" s="3">
        <v>60.84</v>
      </c>
      <c r="J63" s="3">
        <v>49.86</v>
      </c>
      <c r="K63" s="3">
        <v>55.98</v>
      </c>
      <c r="L63" s="3">
        <v>70.459999999999994</v>
      </c>
      <c r="M63" s="3">
        <v>65.540000000000006</v>
      </c>
      <c r="N63" s="3">
        <v>44.62</v>
      </c>
      <c r="O63" s="3">
        <v>27.58</v>
      </c>
      <c r="P63" s="3">
        <v>26.92</v>
      </c>
      <c r="Q63" s="3">
        <v>27.96</v>
      </c>
      <c r="R63" s="3">
        <v>56.38</v>
      </c>
      <c r="S63" s="3"/>
    </row>
    <row r="64" spans="1:19" x14ac:dyDescent="0.55000000000000004">
      <c r="A64" s="3" t="s">
        <v>28</v>
      </c>
      <c r="B64" s="3" t="s">
        <v>106</v>
      </c>
      <c r="C64" s="3" t="s">
        <v>126</v>
      </c>
      <c r="D64" s="3">
        <v>2019</v>
      </c>
      <c r="E64" s="3">
        <v>60.64</v>
      </c>
      <c r="F64" s="3">
        <v>37.14</v>
      </c>
      <c r="G64" s="3">
        <v>43.38</v>
      </c>
      <c r="H64" s="3">
        <v>51.66</v>
      </c>
      <c r="I64" s="3">
        <v>60.84</v>
      </c>
      <c r="J64" s="3">
        <v>48.42</v>
      </c>
      <c r="K64" s="3">
        <v>54.04</v>
      </c>
      <c r="L64" s="3">
        <v>64.760000000000005</v>
      </c>
      <c r="M64" s="3">
        <v>63.52</v>
      </c>
      <c r="N64" s="3">
        <v>45.82</v>
      </c>
      <c r="O64" s="3">
        <v>21.58</v>
      </c>
      <c r="P64" s="3">
        <v>30.36</v>
      </c>
      <c r="Q64" s="3">
        <v>23.3</v>
      </c>
      <c r="R64" s="3">
        <v>55.4</v>
      </c>
      <c r="S64" s="3"/>
    </row>
    <row r="65" spans="1:19" x14ac:dyDescent="0.55000000000000004">
      <c r="A65" s="3" t="s">
        <v>28</v>
      </c>
      <c r="B65" s="3" t="s">
        <v>106</v>
      </c>
      <c r="C65" s="3" t="s">
        <v>126</v>
      </c>
      <c r="D65" s="3">
        <v>2020</v>
      </c>
      <c r="E65" s="3">
        <v>61.5</v>
      </c>
      <c r="F65" s="3">
        <v>39.96</v>
      </c>
      <c r="G65" s="3">
        <v>48.26</v>
      </c>
      <c r="H65" s="3">
        <v>52.32</v>
      </c>
      <c r="I65" s="3">
        <v>62.22</v>
      </c>
      <c r="J65" s="3">
        <v>51.58</v>
      </c>
      <c r="K65" s="3">
        <v>57.3</v>
      </c>
      <c r="L65" s="3">
        <v>71.38</v>
      </c>
      <c r="M65" s="3">
        <v>66.78</v>
      </c>
      <c r="N65" s="3">
        <v>49.8</v>
      </c>
      <c r="O65" s="3">
        <v>25.04</v>
      </c>
      <c r="P65" s="3">
        <v>27.56</v>
      </c>
      <c r="Q65" s="3">
        <v>34.94</v>
      </c>
      <c r="R65" s="3">
        <v>58.66</v>
      </c>
      <c r="S65" s="3"/>
    </row>
    <row r="66" spans="1:19" x14ac:dyDescent="0.55000000000000004">
      <c r="A66" s="3" t="s">
        <v>28</v>
      </c>
      <c r="B66" s="3" t="s">
        <v>106</v>
      </c>
      <c r="C66" s="3" t="s">
        <v>126</v>
      </c>
      <c r="D66" s="3">
        <v>2021</v>
      </c>
      <c r="E66" s="3">
        <v>61.52</v>
      </c>
      <c r="F66" s="3">
        <v>39.24</v>
      </c>
      <c r="G66" s="3">
        <v>53.8</v>
      </c>
      <c r="H66" s="3">
        <v>64.98</v>
      </c>
      <c r="I66" s="3">
        <v>63.98</v>
      </c>
      <c r="J66" s="3">
        <v>51.04</v>
      </c>
      <c r="K66" s="3">
        <v>56.5</v>
      </c>
      <c r="L66" s="3">
        <v>62.9</v>
      </c>
      <c r="M66" s="3">
        <v>53.5</v>
      </c>
      <c r="N66" s="3">
        <v>50.36</v>
      </c>
      <c r="O66" s="3">
        <v>33.020000000000003</v>
      </c>
      <c r="P66" s="3">
        <v>32.32</v>
      </c>
      <c r="Q66" s="3">
        <v>61.24</v>
      </c>
      <c r="R66" s="3">
        <v>55.28</v>
      </c>
      <c r="S66" s="3"/>
    </row>
    <row r="67" spans="1:19" x14ac:dyDescent="0.55000000000000004">
      <c r="A67" s="3" t="s">
        <v>28</v>
      </c>
      <c r="B67" s="3" t="s">
        <v>106</v>
      </c>
      <c r="C67" s="3" t="s">
        <v>126</v>
      </c>
      <c r="D67" s="3">
        <v>2022</v>
      </c>
      <c r="E67" s="3">
        <v>61.9</v>
      </c>
      <c r="F67" s="3">
        <v>37.76</v>
      </c>
      <c r="G67" s="3">
        <v>50.32</v>
      </c>
      <c r="H67" s="3">
        <v>68.12</v>
      </c>
      <c r="I67" s="3">
        <v>64.3</v>
      </c>
      <c r="J67" s="3">
        <v>51</v>
      </c>
      <c r="K67" s="3">
        <v>65.3</v>
      </c>
      <c r="L67" s="3">
        <v>74.760000000000005</v>
      </c>
      <c r="M67" s="3">
        <v>64.98</v>
      </c>
      <c r="N67" s="3">
        <v>54.4</v>
      </c>
      <c r="O67" s="3">
        <v>25.34</v>
      </c>
      <c r="P67" s="3">
        <v>32.06</v>
      </c>
      <c r="Q67" s="3">
        <v>56.68</v>
      </c>
      <c r="R67" s="3">
        <v>59.36</v>
      </c>
      <c r="S67" s="3"/>
    </row>
    <row r="68" spans="1:19" x14ac:dyDescent="0.55000000000000004">
      <c r="A68" s="3" t="s">
        <v>29</v>
      </c>
      <c r="B68" s="3" t="s">
        <v>4</v>
      </c>
      <c r="C68" s="3" t="s">
        <v>124</v>
      </c>
      <c r="D68" s="3">
        <v>2012</v>
      </c>
      <c r="E68" s="3">
        <v>835</v>
      </c>
      <c r="F68" s="3">
        <v>1330</v>
      </c>
      <c r="G68" s="3">
        <v>3355</v>
      </c>
      <c r="H68" s="3">
        <v>2755</v>
      </c>
      <c r="I68" s="3">
        <v>26540</v>
      </c>
      <c r="J68" s="3">
        <v>45850</v>
      </c>
      <c r="K68" s="3">
        <v>12295</v>
      </c>
      <c r="L68" s="3">
        <v>13600</v>
      </c>
      <c r="M68" s="3">
        <v>26815</v>
      </c>
      <c r="N68" s="3">
        <v>16130</v>
      </c>
      <c r="O68" s="3">
        <v>30</v>
      </c>
      <c r="P68" s="3">
        <v>20</v>
      </c>
      <c r="Q68" s="3">
        <v>0</v>
      </c>
      <c r="R68" s="3">
        <v>149555</v>
      </c>
      <c r="S68" s="3"/>
    </row>
    <row r="69" spans="1:19" x14ac:dyDescent="0.55000000000000004">
      <c r="A69" s="3" t="s">
        <v>29</v>
      </c>
      <c r="B69" s="3" t="s">
        <v>4</v>
      </c>
      <c r="C69" s="3" t="s">
        <v>124</v>
      </c>
      <c r="D69" s="3">
        <v>2013</v>
      </c>
      <c r="E69" s="3">
        <v>985</v>
      </c>
      <c r="F69" s="3">
        <v>1605</v>
      </c>
      <c r="G69" s="3">
        <v>3505</v>
      </c>
      <c r="H69" s="3">
        <v>2795</v>
      </c>
      <c r="I69" s="3">
        <v>27285</v>
      </c>
      <c r="J69" s="3">
        <v>48440</v>
      </c>
      <c r="K69" s="3">
        <v>12875</v>
      </c>
      <c r="L69" s="3">
        <v>15130</v>
      </c>
      <c r="M69" s="3">
        <v>28025</v>
      </c>
      <c r="N69" s="3">
        <v>16775</v>
      </c>
      <c r="O69" s="3">
        <v>25</v>
      </c>
      <c r="P69" s="3">
        <v>25</v>
      </c>
      <c r="Q69" s="3">
        <v>0</v>
      </c>
      <c r="R69" s="3">
        <v>157470</v>
      </c>
      <c r="S69" s="3"/>
    </row>
    <row r="70" spans="1:19" x14ac:dyDescent="0.55000000000000004">
      <c r="A70" s="3" t="s">
        <v>29</v>
      </c>
      <c r="B70" s="3" t="s">
        <v>4</v>
      </c>
      <c r="C70" s="3" t="s">
        <v>124</v>
      </c>
      <c r="D70" s="3">
        <v>2014</v>
      </c>
      <c r="E70" s="3">
        <v>860</v>
      </c>
      <c r="F70" s="3">
        <v>1465</v>
      </c>
      <c r="G70" s="3">
        <v>3435</v>
      </c>
      <c r="H70" s="3">
        <v>2235</v>
      </c>
      <c r="I70" s="3">
        <v>26245</v>
      </c>
      <c r="J70" s="3">
        <v>44255</v>
      </c>
      <c r="K70" s="3">
        <v>12570</v>
      </c>
      <c r="L70" s="3">
        <v>14465</v>
      </c>
      <c r="M70" s="3">
        <v>31720</v>
      </c>
      <c r="N70" s="3">
        <v>15565</v>
      </c>
      <c r="O70" s="3">
        <v>20</v>
      </c>
      <c r="P70" s="3">
        <v>25</v>
      </c>
      <c r="Q70" s="3">
        <v>0</v>
      </c>
      <c r="R70" s="3">
        <v>152860</v>
      </c>
      <c r="S70" s="3"/>
    </row>
    <row r="71" spans="1:19" x14ac:dyDescent="0.55000000000000004">
      <c r="A71" s="3" t="s">
        <v>29</v>
      </c>
      <c r="B71" s="3" t="s">
        <v>4</v>
      </c>
      <c r="C71" s="3" t="s">
        <v>124</v>
      </c>
      <c r="D71" s="3">
        <v>2015</v>
      </c>
      <c r="E71" s="3">
        <v>970</v>
      </c>
      <c r="F71" s="3">
        <v>1360</v>
      </c>
      <c r="G71" s="3">
        <v>3405</v>
      </c>
      <c r="H71" s="3">
        <v>2380</v>
      </c>
      <c r="I71" s="3">
        <v>24695</v>
      </c>
      <c r="J71" s="3">
        <v>40680</v>
      </c>
      <c r="K71" s="3">
        <v>12165</v>
      </c>
      <c r="L71" s="3">
        <v>14755</v>
      </c>
      <c r="M71" s="3">
        <v>30465</v>
      </c>
      <c r="N71" s="3">
        <v>17080</v>
      </c>
      <c r="O71" s="3">
        <v>25</v>
      </c>
      <c r="P71" s="3">
        <v>30</v>
      </c>
      <c r="Q71" s="3">
        <v>0</v>
      </c>
      <c r="R71" s="3">
        <v>148010</v>
      </c>
      <c r="S71" s="3"/>
    </row>
    <row r="72" spans="1:19" x14ac:dyDescent="0.55000000000000004">
      <c r="A72" s="3" t="s">
        <v>29</v>
      </c>
      <c r="B72" s="3" t="s">
        <v>4</v>
      </c>
      <c r="C72" s="3" t="s">
        <v>124</v>
      </c>
      <c r="D72" s="3">
        <v>2016</v>
      </c>
      <c r="E72" s="3">
        <v>985</v>
      </c>
      <c r="F72" s="3">
        <v>1345</v>
      </c>
      <c r="G72" s="3">
        <v>3720</v>
      </c>
      <c r="H72" s="3">
        <v>2495</v>
      </c>
      <c r="I72" s="3">
        <v>24585</v>
      </c>
      <c r="J72" s="3">
        <v>40100</v>
      </c>
      <c r="K72" s="3">
        <v>12570</v>
      </c>
      <c r="L72" s="3">
        <v>14970</v>
      </c>
      <c r="M72" s="3">
        <v>30025</v>
      </c>
      <c r="N72" s="3">
        <v>17610</v>
      </c>
      <c r="O72" s="3">
        <v>25</v>
      </c>
      <c r="P72" s="3">
        <v>25</v>
      </c>
      <c r="Q72" s="3">
        <v>0</v>
      </c>
      <c r="R72" s="3">
        <v>148455</v>
      </c>
      <c r="S72" s="3"/>
    </row>
    <row r="73" spans="1:19" x14ac:dyDescent="0.55000000000000004">
      <c r="A73" s="3" t="s">
        <v>29</v>
      </c>
      <c r="B73" s="3" t="s">
        <v>4</v>
      </c>
      <c r="C73" s="3" t="s">
        <v>124</v>
      </c>
      <c r="D73" s="3">
        <v>2017</v>
      </c>
      <c r="E73" s="3">
        <v>930</v>
      </c>
      <c r="F73" s="3">
        <v>1515</v>
      </c>
      <c r="G73" s="3">
        <v>3340</v>
      </c>
      <c r="H73" s="3">
        <v>2335</v>
      </c>
      <c r="I73" s="3">
        <v>25110</v>
      </c>
      <c r="J73" s="3">
        <v>40375</v>
      </c>
      <c r="K73" s="3">
        <v>11845</v>
      </c>
      <c r="L73" s="3">
        <v>14800</v>
      </c>
      <c r="M73" s="3">
        <v>30130</v>
      </c>
      <c r="N73" s="3">
        <v>17170</v>
      </c>
      <c r="O73" s="3">
        <v>25</v>
      </c>
      <c r="P73" s="3">
        <v>25</v>
      </c>
      <c r="Q73" s="3">
        <v>0</v>
      </c>
      <c r="R73" s="3">
        <v>147600</v>
      </c>
      <c r="S73" s="3"/>
    </row>
    <row r="74" spans="1:19" x14ac:dyDescent="0.55000000000000004">
      <c r="A74" s="3" t="s">
        <v>29</v>
      </c>
      <c r="B74" s="3" t="s">
        <v>4</v>
      </c>
      <c r="C74" s="3" t="s">
        <v>124</v>
      </c>
      <c r="D74" s="3">
        <v>2018</v>
      </c>
      <c r="E74" s="3">
        <v>915</v>
      </c>
      <c r="F74" s="3">
        <v>1545</v>
      </c>
      <c r="G74" s="3">
        <v>3235</v>
      </c>
      <c r="H74" s="3">
        <v>2280</v>
      </c>
      <c r="I74" s="3">
        <v>23945</v>
      </c>
      <c r="J74" s="3">
        <v>38590</v>
      </c>
      <c r="K74" s="3">
        <v>11315</v>
      </c>
      <c r="L74" s="3">
        <v>14285</v>
      </c>
      <c r="M74" s="3">
        <v>30085</v>
      </c>
      <c r="N74" s="3">
        <v>16250</v>
      </c>
      <c r="O74" s="3">
        <v>30</v>
      </c>
      <c r="P74" s="3">
        <v>25</v>
      </c>
      <c r="Q74" s="3">
        <v>0</v>
      </c>
      <c r="R74" s="3">
        <v>142500</v>
      </c>
      <c r="S74" s="3"/>
    </row>
    <row r="75" spans="1:19" x14ac:dyDescent="0.55000000000000004">
      <c r="A75" s="3" t="s">
        <v>29</v>
      </c>
      <c r="B75" s="3" t="s">
        <v>4</v>
      </c>
      <c r="C75" s="3" t="s">
        <v>124</v>
      </c>
      <c r="D75" s="3">
        <v>2019</v>
      </c>
      <c r="E75" s="3">
        <v>965</v>
      </c>
      <c r="F75" s="3">
        <v>1600</v>
      </c>
      <c r="G75" s="3">
        <v>3030</v>
      </c>
      <c r="H75" s="3">
        <v>2360</v>
      </c>
      <c r="I75" s="3">
        <v>23945</v>
      </c>
      <c r="J75" s="3">
        <v>39040</v>
      </c>
      <c r="K75" s="3">
        <v>10730</v>
      </c>
      <c r="L75" s="3">
        <v>14240</v>
      </c>
      <c r="M75" s="3">
        <v>26990</v>
      </c>
      <c r="N75" s="3">
        <v>16080</v>
      </c>
      <c r="O75" s="3">
        <v>30</v>
      </c>
      <c r="P75" s="3">
        <v>25</v>
      </c>
      <c r="Q75" s="3">
        <v>0</v>
      </c>
      <c r="R75" s="3">
        <v>139035</v>
      </c>
      <c r="S75" s="3"/>
    </row>
    <row r="76" spans="1:19" x14ac:dyDescent="0.55000000000000004">
      <c r="A76" s="3" t="s">
        <v>29</v>
      </c>
      <c r="B76" s="3" t="s">
        <v>4</v>
      </c>
      <c r="C76" s="3" t="s">
        <v>124</v>
      </c>
      <c r="D76" s="3">
        <v>2020</v>
      </c>
      <c r="E76" s="3">
        <v>825</v>
      </c>
      <c r="F76" s="3">
        <v>1355</v>
      </c>
      <c r="G76" s="3">
        <v>2835</v>
      </c>
      <c r="H76" s="3">
        <v>2115</v>
      </c>
      <c r="I76" s="3">
        <v>22965</v>
      </c>
      <c r="J76" s="3">
        <v>33835</v>
      </c>
      <c r="K76" s="3">
        <v>10280</v>
      </c>
      <c r="L76" s="3">
        <v>12515</v>
      </c>
      <c r="M76" s="3">
        <v>24970</v>
      </c>
      <c r="N76" s="3">
        <v>14985</v>
      </c>
      <c r="O76" s="3">
        <v>30</v>
      </c>
      <c r="P76" s="3">
        <v>30</v>
      </c>
      <c r="Q76" s="3">
        <v>0</v>
      </c>
      <c r="R76" s="3">
        <v>126740</v>
      </c>
      <c r="S76" s="3"/>
    </row>
    <row r="77" spans="1:19" x14ac:dyDescent="0.55000000000000004">
      <c r="A77" s="3" t="s">
        <v>29</v>
      </c>
      <c r="B77" s="3" t="s">
        <v>4</v>
      </c>
      <c r="C77" s="3" t="s">
        <v>124</v>
      </c>
      <c r="D77" s="3">
        <v>2021</v>
      </c>
      <c r="E77" s="3">
        <v>980</v>
      </c>
      <c r="F77" s="3">
        <v>1720</v>
      </c>
      <c r="G77" s="3">
        <v>2810</v>
      </c>
      <c r="H77" s="3">
        <v>2025</v>
      </c>
      <c r="I77" s="3">
        <v>22530</v>
      </c>
      <c r="J77" s="3">
        <v>33985</v>
      </c>
      <c r="K77" s="3">
        <v>9355</v>
      </c>
      <c r="L77" s="3">
        <v>11065</v>
      </c>
      <c r="M77" s="3">
        <v>26135</v>
      </c>
      <c r="N77" s="3">
        <v>14020</v>
      </c>
      <c r="O77" s="3">
        <v>30</v>
      </c>
      <c r="P77" s="3">
        <v>30</v>
      </c>
      <c r="Q77" s="3">
        <v>0</v>
      </c>
      <c r="R77" s="3">
        <v>124685</v>
      </c>
      <c r="S77" s="3"/>
    </row>
    <row r="78" spans="1:19" x14ac:dyDescent="0.55000000000000004">
      <c r="A78" s="3" t="s">
        <v>29</v>
      </c>
      <c r="B78" s="3" t="s">
        <v>4</v>
      </c>
      <c r="C78" s="3" t="s">
        <v>124</v>
      </c>
      <c r="D78" s="3">
        <v>2022</v>
      </c>
      <c r="E78" s="3">
        <v>730</v>
      </c>
      <c r="F78" s="3">
        <v>1655</v>
      </c>
      <c r="G78" s="3">
        <v>2630</v>
      </c>
      <c r="H78" s="3">
        <v>1890</v>
      </c>
      <c r="I78" s="3">
        <v>21625</v>
      </c>
      <c r="J78" s="3">
        <v>32465</v>
      </c>
      <c r="K78" s="3">
        <v>9420</v>
      </c>
      <c r="L78" s="3">
        <v>10790</v>
      </c>
      <c r="M78" s="3">
        <v>26780</v>
      </c>
      <c r="N78" s="3">
        <v>12960</v>
      </c>
      <c r="O78" s="3">
        <v>65</v>
      </c>
      <c r="P78" s="3">
        <v>25</v>
      </c>
      <c r="Q78" s="3">
        <v>0</v>
      </c>
      <c r="R78" s="3">
        <v>121035</v>
      </c>
      <c r="S78" s="3"/>
    </row>
    <row r="79" spans="1:19" x14ac:dyDescent="0.55000000000000004">
      <c r="A79" s="3" t="s">
        <v>29</v>
      </c>
      <c r="B79" s="3" t="s">
        <v>7</v>
      </c>
      <c r="C79" s="3" t="s">
        <v>125</v>
      </c>
      <c r="D79" s="3">
        <v>2012</v>
      </c>
      <c r="E79" s="3">
        <v>545</v>
      </c>
      <c r="F79" s="3">
        <v>70</v>
      </c>
      <c r="G79" s="3">
        <v>845</v>
      </c>
      <c r="H79" s="3">
        <v>780</v>
      </c>
      <c r="I79" s="3">
        <v>9050</v>
      </c>
      <c r="J79" s="3">
        <v>17365</v>
      </c>
      <c r="K79" s="3">
        <v>1160</v>
      </c>
      <c r="L79" s="3">
        <v>215</v>
      </c>
      <c r="M79" s="3">
        <v>2565</v>
      </c>
      <c r="N79" s="3">
        <v>5360</v>
      </c>
      <c r="O79" s="3">
        <v>20</v>
      </c>
      <c r="P79" s="3">
        <v>0</v>
      </c>
      <c r="Q79" s="3">
        <v>0</v>
      </c>
      <c r="R79" s="3">
        <v>37975</v>
      </c>
      <c r="S79" s="3"/>
    </row>
    <row r="80" spans="1:19" x14ac:dyDescent="0.55000000000000004">
      <c r="A80" s="3" t="s">
        <v>29</v>
      </c>
      <c r="B80" s="3" t="s">
        <v>7</v>
      </c>
      <c r="C80" s="3" t="s">
        <v>125</v>
      </c>
      <c r="D80" s="3">
        <v>2013</v>
      </c>
      <c r="E80" s="3">
        <v>440</v>
      </c>
      <c r="F80" s="3">
        <v>35</v>
      </c>
      <c r="G80" s="3">
        <v>905</v>
      </c>
      <c r="H80" s="3">
        <v>1240</v>
      </c>
      <c r="I80" s="3">
        <v>8875</v>
      </c>
      <c r="J80" s="3">
        <v>15740</v>
      </c>
      <c r="K80" s="3">
        <v>1165</v>
      </c>
      <c r="L80" s="3">
        <v>215</v>
      </c>
      <c r="M80" s="3">
        <v>2825</v>
      </c>
      <c r="N80" s="3">
        <v>6305</v>
      </c>
      <c r="O80" s="3">
        <v>25</v>
      </c>
      <c r="P80" s="3">
        <v>0</v>
      </c>
      <c r="Q80" s="3">
        <v>0</v>
      </c>
      <c r="R80" s="3">
        <v>37770</v>
      </c>
      <c r="S80" s="3"/>
    </row>
    <row r="81" spans="1:19" x14ac:dyDescent="0.55000000000000004">
      <c r="A81" s="3" t="s">
        <v>29</v>
      </c>
      <c r="B81" s="3" t="s">
        <v>7</v>
      </c>
      <c r="C81" s="3" t="s">
        <v>125</v>
      </c>
      <c r="D81" s="3">
        <v>2014</v>
      </c>
      <c r="E81" s="3">
        <v>525</v>
      </c>
      <c r="F81" s="3">
        <v>55</v>
      </c>
      <c r="G81" s="3">
        <v>600</v>
      </c>
      <c r="H81" s="3">
        <v>895</v>
      </c>
      <c r="I81" s="3">
        <v>10780</v>
      </c>
      <c r="J81" s="3">
        <v>15965</v>
      </c>
      <c r="K81" s="3">
        <v>1265</v>
      </c>
      <c r="L81" s="3">
        <v>175</v>
      </c>
      <c r="M81" s="3">
        <v>2965</v>
      </c>
      <c r="N81" s="3">
        <v>6455</v>
      </c>
      <c r="O81" s="3">
        <v>30</v>
      </c>
      <c r="P81" s="3">
        <v>0</v>
      </c>
      <c r="Q81" s="3">
        <v>0</v>
      </c>
      <c r="R81" s="3">
        <v>39710</v>
      </c>
      <c r="S81" s="3"/>
    </row>
    <row r="82" spans="1:19" x14ac:dyDescent="0.55000000000000004">
      <c r="A82" s="3" t="s">
        <v>29</v>
      </c>
      <c r="B82" s="3" t="s">
        <v>7</v>
      </c>
      <c r="C82" s="3" t="s">
        <v>125</v>
      </c>
      <c r="D82" s="3">
        <v>2015</v>
      </c>
      <c r="E82" s="3">
        <v>525</v>
      </c>
      <c r="F82" s="3">
        <v>65</v>
      </c>
      <c r="G82" s="3">
        <v>710</v>
      </c>
      <c r="H82" s="3">
        <v>680</v>
      </c>
      <c r="I82" s="3">
        <v>10925</v>
      </c>
      <c r="J82" s="3">
        <v>14990</v>
      </c>
      <c r="K82" s="3">
        <v>845</v>
      </c>
      <c r="L82" s="3">
        <v>280</v>
      </c>
      <c r="M82" s="3">
        <v>3070</v>
      </c>
      <c r="N82" s="3">
        <v>6485</v>
      </c>
      <c r="O82" s="3">
        <v>30</v>
      </c>
      <c r="P82" s="3">
        <v>0</v>
      </c>
      <c r="Q82" s="3">
        <v>5</v>
      </c>
      <c r="R82" s="3">
        <v>38610</v>
      </c>
      <c r="S82" s="3"/>
    </row>
    <row r="83" spans="1:19" x14ac:dyDescent="0.55000000000000004">
      <c r="A83" s="3" t="s">
        <v>29</v>
      </c>
      <c r="B83" s="3" t="s">
        <v>7</v>
      </c>
      <c r="C83" s="3" t="s">
        <v>125</v>
      </c>
      <c r="D83" s="3">
        <v>2016</v>
      </c>
      <c r="E83" s="3">
        <v>550</v>
      </c>
      <c r="F83" s="3">
        <v>80</v>
      </c>
      <c r="G83" s="3">
        <v>835</v>
      </c>
      <c r="H83" s="3">
        <v>710</v>
      </c>
      <c r="I83" s="3">
        <v>10155</v>
      </c>
      <c r="J83" s="3">
        <v>16680</v>
      </c>
      <c r="K83" s="3">
        <v>755</v>
      </c>
      <c r="L83" s="3">
        <v>340</v>
      </c>
      <c r="M83" s="3">
        <v>3420</v>
      </c>
      <c r="N83" s="3">
        <v>7675</v>
      </c>
      <c r="O83" s="3">
        <v>25</v>
      </c>
      <c r="P83" s="3">
        <v>0</v>
      </c>
      <c r="Q83" s="3">
        <v>0</v>
      </c>
      <c r="R83" s="3">
        <v>41225</v>
      </c>
      <c r="S83" s="3"/>
    </row>
    <row r="84" spans="1:19" x14ac:dyDescent="0.55000000000000004">
      <c r="A84" s="3" t="s">
        <v>29</v>
      </c>
      <c r="B84" s="3" t="s">
        <v>7</v>
      </c>
      <c r="C84" s="3" t="s">
        <v>125</v>
      </c>
      <c r="D84" s="3">
        <v>2017</v>
      </c>
      <c r="E84" s="3">
        <v>495</v>
      </c>
      <c r="F84" s="3">
        <v>60</v>
      </c>
      <c r="G84" s="3">
        <v>825</v>
      </c>
      <c r="H84" s="3">
        <v>805</v>
      </c>
      <c r="I84" s="3">
        <v>10385</v>
      </c>
      <c r="J84" s="3">
        <v>17240</v>
      </c>
      <c r="K84" s="3">
        <v>975</v>
      </c>
      <c r="L84" s="3">
        <v>380</v>
      </c>
      <c r="M84" s="3">
        <v>3450</v>
      </c>
      <c r="N84" s="3">
        <v>8525</v>
      </c>
      <c r="O84" s="3">
        <v>25</v>
      </c>
      <c r="P84" s="3">
        <v>0</v>
      </c>
      <c r="Q84" s="3">
        <v>0</v>
      </c>
      <c r="R84" s="3">
        <v>43165</v>
      </c>
      <c r="S84" s="3"/>
    </row>
    <row r="85" spans="1:19" x14ac:dyDescent="0.55000000000000004">
      <c r="A85" s="3" t="s">
        <v>29</v>
      </c>
      <c r="B85" s="3" t="s">
        <v>7</v>
      </c>
      <c r="C85" s="3" t="s">
        <v>125</v>
      </c>
      <c r="D85" s="3">
        <v>2018</v>
      </c>
      <c r="E85" s="3">
        <v>515</v>
      </c>
      <c r="F85" s="3">
        <v>80</v>
      </c>
      <c r="G85" s="3">
        <v>920</v>
      </c>
      <c r="H85" s="3">
        <v>755</v>
      </c>
      <c r="I85" s="3">
        <v>10885</v>
      </c>
      <c r="J85" s="3">
        <v>18395</v>
      </c>
      <c r="K85" s="3">
        <v>855</v>
      </c>
      <c r="L85" s="3">
        <v>495</v>
      </c>
      <c r="M85" s="3">
        <v>3880</v>
      </c>
      <c r="N85" s="3">
        <v>9255</v>
      </c>
      <c r="O85" s="3">
        <v>25</v>
      </c>
      <c r="P85" s="3">
        <v>0</v>
      </c>
      <c r="Q85" s="3">
        <v>5</v>
      </c>
      <c r="R85" s="3">
        <v>46065</v>
      </c>
      <c r="S85" s="3"/>
    </row>
    <row r="86" spans="1:19" x14ac:dyDescent="0.55000000000000004">
      <c r="A86" s="3" t="s">
        <v>29</v>
      </c>
      <c r="B86" s="3" t="s">
        <v>7</v>
      </c>
      <c r="C86" s="3" t="s">
        <v>125</v>
      </c>
      <c r="D86" s="3">
        <v>2019</v>
      </c>
      <c r="E86" s="3">
        <v>550</v>
      </c>
      <c r="F86" s="3">
        <v>125</v>
      </c>
      <c r="G86" s="3">
        <v>1135</v>
      </c>
      <c r="H86" s="3">
        <v>825</v>
      </c>
      <c r="I86" s="3">
        <v>10885</v>
      </c>
      <c r="J86" s="3">
        <v>20735</v>
      </c>
      <c r="K86" s="3">
        <v>970</v>
      </c>
      <c r="L86" s="3">
        <v>565</v>
      </c>
      <c r="M86" s="3">
        <v>4040</v>
      </c>
      <c r="N86" s="3">
        <v>9620</v>
      </c>
      <c r="O86" s="3">
        <v>40</v>
      </c>
      <c r="P86" s="3">
        <v>0</v>
      </c>
      <c r="Q86" s="3">
        <v>10</v>
      </c>
      <c r="R86" s="3">
        <v>49500</v>
      </c>
      <c r="S86" s="3"/>
    </row>
    <row r="87" spans="1:19" x14ac:dyDescent="0.55000000000000004">
      <c r="A87" s="3" t="s">
        <v>29</v>
      </c>
      <c r="B87" s="3" t="s">
        <v>7</v>
      </c>
      <c r="C87" s="3" t="s">
        <v>125</v>
      </c>
      <c r="D87" s="3">
        <v>2020</v>
      </c>
      <c r="E87" s="3">
        <v>605</v>
      </c>
      <c r="F87" s="3">
        <v>125</v>
      </c>
      <c r="G87" s="3">
        <v>1280</v>
      </c>
      <c r="H87" s="3">
        <v>925</v>
      </c>
      <c r="I87" s="3">
        <v>10370</v>
      </c>
      <c r="J87" s="3">
        <v>21345</v>
      </c>
      <c r="K87" s="3">
        <v>1100</v>
      </c>
      <c r="L87" s="3">
        <v>685</v>
      </c>
      <c r="M87" s="3">
        <v>4065</v>
      </c>
      <c r="N87" s="3">
        <v>9345</v>
      </c>
      <c r="O87" s="3">
        <v>30</v>
      </c>
      <c r="P87" s="3">
        <v>0</v>
      </c>
      <c r="Q87" s="3">
        <v>5</v>
      </c>
      <c r="R87" s="3">
        <v>49880</v>
      </c>
      <c r="S87" s="3"/>
    </row>
    <row r="88" spans="1:19" x14ac:dyDescent="0.55000000000000004">
      <c r="A88" s="3" t="s">
        <v>29</v>
      </c>
      <c r="B88" s="3" t="s">
        <v>7</v>
      </c>
      <c r="C88" s="3" t="s">
        <v>125</v>
      </c>
      <c r="D88" s="3">
        <v>2021</v>
      </c>
      <c r="E88" s="3">
        <v>585</v>
      </c>
      <c r="F88" s="3">
        <v>130</v>
      </c>
      <c r="G88" s="3">
        <v>1460</v>
      </c>
      <c r="H88" s="3">
        <v>845</v>
      </c>
      <c r="I88" s="3">
        <v>10865</v>
      </c>
      <c r="J88" s="3">
        <v>26575</v>
      </c>
      <c r="K88" s="3">
        <v>1145</v>
      </c>
      <c r="L88" s="3">
        <v>765</v>
      </c>
      <c r="M88" s="3">
        <v>4515</v>
      </c>
      <c r="N88" s="3">
        <v>10910</v>
      </c>
      <c r="O88" s="3">
        <v>25</v>
      </c>
      <c r="P88" s="3">
        <v>0</v>
      </c>
      <c r="Q88" s="3">
        <v>5</v>
      </c>
      <c r="R88" s="3">
        <v>57825</v>
      </c>
      <c r="S88" s="3"/>
    </row>
    <row r="89" spans="1:19" x14ac:dyDescent="0.55000000000000004">
      <c r="A89" s="3" t="s">
        <v>29</v>
      </c>
      <c r="B89" s="3" t="s">
        <v>7</v>
      </c>
      <c r="C89" s="3" t="s">
        <v>125</v>
      </c>
      <c r="D89" s="3">
        <v>2022</v>
      </c>
      <c r="E89" s="3">
        <v>615</v>
      </c>
      <c r="F89" s="3">
        <v>140</v>
      </c>
      <c r="G89" s="3">
        <v>1445</v>
      </c>
      <c r="H89" s="3">
        <v>855</v>
      </c>
      <c r="I89" s="3">
        <v>11445</v>
      </c>
      <c r="J89" s="3">
        <v>28215</v>
      </c>
      <c r="K89" s="3">
        <v>1325</v>
      </c>
      <c r="L89" s="3">
        <v>770</v>
      </c>
      <c r="M89" s="3">
        <v>5095</v>
      </c>
      <c r="N89" s="3">
        <v>10920</v>
      </c>
      <c r="O89" s="3">
        <v>30</v>
      </c>
      <c r="P89" s="3">
        <v>0</v>
      </c>
      <c r="Q89" s="3">
        <v>5</v>
      </c>
      <c r="R89" s="3">
        <v>60860</v>
      </c>
      <c r="S89" s="3"/>
    </row>
    <row r="90" spans="1:19" x14ac:dyDescent="0.55000000000000004">
      <c r="A90" s="3" t="s">
        <v>29</v>
      </c>
      <c r="B90" s="3" t="s">
        <v>3</v>
      </c>
      <c r="C90" s="3" t="s">
        <v>124</v>
      </c>
      <c r="D90" s="3">
        <v>2012</v>
      </c>
      <c r="E90" s="3">
        <v>420</v>
      </c>
      <c r="F90" s="3">
        <v>1940</v>
      </c>
      <c r="G90" s="3">
        <v>3605</v>
      </c>
      <c r="H90" s="3">
        <v>3160</v>
      </c>
      <c r="I90" s="3">
        <v>24635</v>
      </c>
      <c r="J90" s="3">
        <v>47895</v>
      </c>
      <c r="K90" s="3">
        <v>10670</v>
      </c>
      <c r="L90" s="3">
        <v>23970</v>
      </c>
      <c r="M90" s="3">
        <v>20895</v>
      </c>
      <c r="N90" s="3">
        <v>18580</v>
      </c>
      <c r="O90" s="3">
        <v>65</v>
      </c>
      <c r="P90" s="3">
        <v>20</v>
      </c>
      <c r="Q90" s="3">
        <v>0</v>
      </c>
      <c r="R90" s="3">
        <v>155855</v>
      </c>
      <c r="S90" s="3"/>
    </row>
    <row r="91" spans="1:19" x14ac:dyDescent="0.55000000000000004">
      <c r="A91" s="3" t="s">
        <v>29</v>
      </c>
      <c r="B91" s="3" t="s">
        <v>3</v>
      </c>
      <c r="C91" s="3" t="s">
        <v>124</v>
      </c>
      <c r="D91" s="3">
        <v>2013</v>
      </c>
      <c r="E91" s="3">
        <v>395</v>
      </c>
      <c r="F91" s="3">
        <v>2135</v>
      </c>
      <c r="G91" s="3">
        <v>3705</v>
      </c>
      <c r="H91" s="3">
        <v>3145</v>
      </c>
      <c r="I91" s="3">
        <v>26075</v>
      </c>
      <c r="J91" s="3">
        <v>52825</v>
      </c>
      <c r="K91" s="3">
        <v>10875</v>
      </c>
      <c r="L91" s="3">
        <v>25500</v>
      </c>
      <c r="M91" s="3">
        <v>24215</v>
      </c>
      <c r="N91" s="3">
        <v>19155</v>
      </c>
      <c r="O91" s="3">
        <v>65</v>
      </c>
      <c r="P91" s="3">
        <v>20</v>
      </c>
      <c r="Q91" s="3">
        <v>0</v>
      </c>
      <c r="R91" s="3">
        <v>168110</v>
      </c>
      <c r="S91" s="3"/>
    </row>
    <row r="92" spans="1:19" x14ac:dyDescent="0.55000000000000004">
      <c r="A92" s="3" t="s">
        <v>29</v>
      </c>
      <c r="B92" s="3" t="s">
        <v>3</v>
      </c>
      <c r="C92" s="3" t="s">
        <v>124</v>
      </c>
      <c r="D92" s="3">
        <v>2014</v>
      </c>
      <c r="E92" s="3">
        <v>335</v>
      </c>
      <c r="F92" s="3">
        <v>2075</v>
      </c>
      <c r="G92" s="3">
        <v>3480</v>
      </c>
      <c r="H92" s="3">
        <v>3025</v>
      </c>
      <c r="I92" s="3">
        <v>23625</v>
      </c>
      <c r="J92" s="3">
        <v>48010</v>
      </c>
      <c r="K92" s="3">
        <v>10180</v>
      </c>
      <c r="L92" s="3">
        <v>22640</v>
      </c>
      <c r="M92" s="3">
        <v>17605</v>
      </c>
      <c r="N92" s="3">
        <v>17685</v>
      </c>
      <c r="O92" s="3">
        <v>80</v>
      </c>
      <c r="P92" s="3">
        <v>20</v>
      </c>
      <c r="Q92" s="3">
        <v>0</v>
      </c>
      <c r="R92" s="3">
        <v>148760</v>
      </c>
      <c r="S92" s="3"/>
    </row>
    <row r="93" spans="1:19" x14ac:dyDescent="0.55000000000000004">
      <c r="A93" s="3" t="s">
        <v>29</v>
      </c>
      <c r="B93" s="3" t="s">
        <v>3</v>
      </c>
      <c r="C93" s="3" t="s">
        <v>124</v>
      </c>
      <c r="D93" s="3">
        <v>2015</v>
      </c>
      <c r="E93" s="3">
        <v>300</v>
      </c>
      <c r="F93" s="3">
        <v>2225</v>
      </c>
      <c r="G93" s="3">
        <v>3345</v>
      </c>
      <c r="H93" s="3">
        <v>2915</v>
      </c>
      <c r="I93" s="3">
        <v>26530</v>
      </c>
      <c r="J93" s="3">
        <v>48675</v>
      </c>
      <c r="K93" s="3">
        <v>10125</v>
      </c>
      <c r="L93" s="3">
        <v>21600</v>
      </c>
      <c r="M93" s="3">
        <v>16690</v>
      </c>
      <c r="N93" s="3">
        <v>17855</v>
      </c>
      <c r="O93" s="3">
        <v>75</v>
      </c>
      <c r="P93" s="3">
        <v>20</v>
      </c>
      <c r="Q93" s="3">
        <v>0</v>
      </c>
      <c r="R93" s="3">
        <v>150355</v>
      </c>
      <c r="S93" s="3"/>
    </row>
    <row r="94" spans="1:19" x14ac:dyDescent="0.55000000000000004">
      <c r="A94" s="3" t="s">
        <v>29</v>
      </c>
      <c r="B94" s="3" t="s">
        <v>3</v>
      </c>
      <c r="C94" s="3" t="s">
        <v>124</v>
      </c>
      <c r="D94" s="3">
        <v>2016</v>
      </c>
      <c r="E94" s="3">
        <v>290</v>
      </c>
      <c r="F94" s="3">
        <v>2390</v>
      </c>
      <c r="G94" s="3">
        <v>3100</v>
      </c>
      <c r="H94" s="3">
        <v>2820</v>
      </c>
      <c r="I94" s="3">
        <v>27520</v>
      </c>
      <c r="J94" s="3">
        <v>51105</v>
      </c>
      <c r="K94" s="3">
        <v>10000</v>
      </c>
      <c r="L94" s="3">
        <v>21010</v>
      </c>
      <c r="M94" s="3">
        <v>17675</v>
      </c>
      <c r="N94" s="3">
        <v>18440</v>
      </c>
      <c r="O94" s="3">
        <v>80</v>
      </c>
      <c r="P94" s="3">
        <v>25</v>
      </c>
      <c r="Q94" s="3">
        <v>0</v>
      </c>
      <c r="R94" s="3">
        <v>154455</v>
      </c>
      <c r="S94" s="3"/>
    </row>
    <row r="95" spans="1:19" x14ac:dyDescent="0.55000000000000004">
      <c r="A95" s="3" t="s">
        <v>29</v>
      </c>
      <c r="B95" s="3" t="s">
        <v>3</v>
      </c>
      <c r="C95" s="3" t="s">
        <v>124</v>
      </c>
      <c r="D95" s="3">
        <v>2017</v>
      </c>
      <c r="E95" s="3">
        <v>285</v>
      </c>
      <c r="F95" s="3">
        <v>2525</v>
      </c>
      <c r="G95" s="3">
        <v>2920</v>
      </c>
      <c r="H95" s="3">
        <v>2705</v>
      </c>
      <c r="I95" s="3">
        <v>27440</v>
      </c>
      <c r="J95" s="3">
        <v>52830</v>
      </c>
      <c r="K95" s="3">
        <v>10035</v>
      </c>
      <c r="L95" s="3">
        <v>20135</v>
      </c>
      <c r="M95" s="3">
        <v>17160</v>
      </c>
      <c r="N95" s="3">
        <v>18295</v>
      </c>
      <c r="O95" s="3">
        <v>85</v>
      </c>
      <c r="P95" s="3">
        <v>20</v>
      </c>
      <c r="Q95" s="3">
        <v>0</v>
      </c>
      <c r="R95" s="3">
        <v>154435</v>
      </c>
      <c r="S95" s="3"/>
    </row>
    <row r="96" spans="1:19" x14ac:dyDescent="0.55000000000000004">
      <c r="A96" s="3" t="s">
        <v>29</v>
      </c>
      <c r="B96" s="3" t="s">
        <v>3</v>
      </c>
      <c r="C96" s="3" t="s">
        <v>124</v>
      </c>
      <c r="D96" s="3">
        <v>2018</v>
      </c>
      <c r="E96" s="3">
        <v>260</v>
      </c>
      <c r="F96" s="3">
        <v>2480</v>
      </c>
      <c r="G96" s="3">
        <v>2910</v>
      </c>
      <c r="H96" s="3">
        <v>2560</v>
      </c>
      <c r="I96" s="3">
        <v>26240</v>
      </c>
      <c r="J96" s="3">
        <v>52975</v>
      </c>
      <c r="K96" s="3">
        <v>9810</v>
      </c>
      <c r="L96" s="3">
        <v>19290</v>
      </c>
      <c r="M96" s="3">
        <v>16790</v>
      </c>
      <c r="N96" s="3">
        <v>18790</v>
      </c>
      <c r="O96" s="3">
        <v>75</v>
      </c>
      <c r="P96" s="3">
        <v>20</v>
      </c>
      <c r="Q96" s="3">
        <v>0</v>
      </c>
      <c r="R96" s="3">
        <v>152200</v>
      </c>
      <c r="S96" s="3"/>
    </row>
    <row r="97" spans="1:19" x14ac:dyDescent="0.55000000000000004">
      <c r="A97" s="3" t="s">
        <v>29</v>
      </c>
      <c r="B97" s="3" t="s">
        <v>3</v>
      </c>
      <c r="C97" s="3" t="s">
        <v>124</v>
      </c>
      <c r="D97" s="3">
        <v>2019</v>
      </c>
      <c r="E97" s="3">
        <v>285</v>
      </c>
      <c r="F97" s="3">
        <v>2740</v>
      </c>
      <c r="G97" s="3">
        <v>3135</v>
      </c>
      <c r="H97" s="3">
        <v>3520</v>
      </c>
      <c r="I97" s="3">
        <v>27890</v>
      </c>
      <c r="J97" s="3">
        <v>56110</v>
      </c>
      <c r="K97" s="3">
        <v>9590</v>
      </c>
      <c r="L97" s="3">
        <v>20620</v>
      </c>
      <c r="M97" s="3">
        <v>20230</v>
      </c>
      <c r="N97" s="3">
        <v>20005</v>
      </c>
      <c r="O97" s="3">
        <v>75</v>
      </c>
      <c r="P97" s="3">
        <v>20</v>
      </c>
      <c r="Q97" s="3">
        <v>0</v>
      </c>
      <c r="R97" s="3">
        <v>164220</v>
      </c>
      <c r="S97" s="3"/>
    </row>
    <row r="98" spans="1:19" x14ac:dyDescent="0.55000000000000004">
      <c r="A98" s="3" t="s">
        <v>29</v>
      </c>
      <c r="B98" s="3" t="s">
        <v>3</v>
      </c>
      <c r="C98" s="3" t="s">
        <v>124</v>
      </c>
      <c r="D98" s="3">
        <v>2020</v>
      </c>
      <c r="E98" s="3">
        <v>235</v>
      </c>
      <c r="F98" s="3">
        <v>2390</v>
      </c>
      <c r="G98" s="3">
        <v>3365</v>
      </c>
      <c r="H98" s="3">
        <v>3125</v>
      </c>
      <c r="I98" s="3">
        <v>26930</v>
      </c>
      <c r="J98" s="3">
        <v>52980</v>
      </c>
      <c r="K98" s="3">
        <v>10235</v>
      </c>
      <c r="L98" s="3">
        <v>19630</v>
      </c>
      <c r="M98" s="3">
        <v>21400</v>
      </c>
      <c r="N98" s="3">
        <v>18005</v>
      </c>
      <c r="O98" s="3">
        <v>85</v>
      </c>
      <c r="P98" s="3">
        <v>20</v>
      </c>
      <c r="Q98" s="3">
        <v>0</v>
      </c>
      <c r="R98" s="3">
        <v>158400</v>
      </c>
      <c r="S98" s="3"/>
    </row>
    <row r="99" spans="1:19" x14ac:dyDescent="0.55000000000000004">
      <c r="A99" s="3" t="s">
        <v>29</v>
      </c>
      <c r="B99" s="3" t="s">
        <v>3</v>
      </c>
      <c r="C99" s="3" t="s">
        <v>124</v>
      </c>
      <c r="D99" s="3">
        <v>2021</v>
      </c>
      <c r="E99" s="3">
        <v>330</v>
      </c>
      <c r="F99" s="3">
        <v>2920</v>
      </c>
      <c r="G99" s="3">
        <v>3290</v>
      </c>
      <c r="H99" s="3">
        <v>2860</v>
      </c>
      <c r="I99" s="3">
        <v>28660</v>
      </c>
      <c r="J99" s="3">
        <v>54680</v>
      </c>
      <c r="K99" s="3">
        <v>9885</v>
      </c>
      <c r="L99" s="3">
        <v>19685</v>
      </c>
      <c r="M99" s="3">
        <v>21580</v>
      </c>
      <c r="N99" s="3">
        <v>18680</v>
      </c>
      <c r="O99" s="3">
        <v>70</v>
      </c>
      <c r="P99" s="3">
        <v>20</v>
      </c>
      <c r="Q99" s="3">
        <v>0</v>
      </c>
      <c r="R99" s="3">
        <v>162660</v>
      </c>
      <c r="S99" s="3"/>
    </row>
    <row r="100" spans="1:19" x14ac:dyDescent="0.55000000000000004">
      <c r="A100" s="3" t="s">
        <v>29</v>
      </c>
      <c r="B100" s="3" t="s">
        <v>3</v>
      </c>
      <c r="C100" s="3" t="s">
        <v>124</v>
      </c>
      <c r="D100" s="3">
        <v>2022</v>
      </c>
      <c r="E100" s="3">
        <v>285</v>
      </c>
      <c r="F100" s="3">
        <v>3455</v>
      </c>
      <c r="G100" s="3">
        <v>3075</v>
      </c>
      <c r="H100" s="3">
        <v>2885</v>
      </c>
      <c r="I100" s="3">
        <v>28965</v>
      </c>
      <c r="J100" s="3">
        <v>52810</v>
      </c>
      <c r="K100" s="3">
        <v>10135</v>
      </c>
      <c r="L100" s="3">
        <v>20315</v>
      </c>
      <c r="M100" s="3">
        <v>19385</v>
      </c>
      <c r="N100" s="3">
        <v>16280</v>
      </c>
      <c r="O100" s="3">
        <v>150</v>
      </c>
      <c r="P100" s="3">
        <v>20</v>
      </c>
      <c r="Q100" s="3">
        <v>0</v>
      </c>
      <c r="R100" s="3">
        <v>157760</v>
      </c>
      <c r="S100" s="3"/>
    </row>
    <row r="101" spans="1:19" x14ac:dyDescent="0.55000000000000004">
      <c r="A101" s="3" t="s">
        <v>29</v>
      </c>
      <c r="B101" s="3" t="s">
        <v>6</v>
      </c>
      <c r="C101" s="3" t="s">
        <v>125</v>
      </c>
      <c r="D101" s="3">
        <v>2012</v>
      </c>
      <c r="E101" s="3">
        <v>4485</v>
      </c>
      <c r="F101" s="3">
        <v>2345</v>
      </c>
      <c r="G101" s="3">
        <v>8130</v>
      </c>
      <c r="H101" s="3">
        <v>11010</v>
      </c>
      <c r="I101" s="3">
        <v>57760</v>
      </c>
      <c r="J101" s="3">
        <v>88785</v>
      </c>
      <c r="K101" s="3">
        <v>12610</v>
      </c>
      <c r="L101" s="3">
        <v>5875</v>
      </c>
      <c r="M101" s="3">
        <v>21360</v>
      </c>
      <c r="N101" s="3">
        <v>25710</v>
      </c>
      <c r="O101" s="3">
        <v>30</v>
      </c>
      <c r="P101" s="3">
        <v>0</v>
      </c>
      <c r="Q101" s="3">
        <v>60</v>
      </c>
      <c r="R101" s="3">
        <v>238160</v>
      </c>
      <c r="S101" s="3"/>
    </row>
    <row r="102" spans="1:19" x14ac:dyDescent="0.55000000000000004">
      <c r="A102" s="3" t="s">
        <v>29</v>
      </c>
      <c r="B102" s="3" t="s">
        <v>6</v>
      </c>
      <c r="C102" s="3" t="s">
        <v>125</v>
      </c>
      <c r="D102" s="3">
        <v>2013</v>
      </c>
      <c r="E102" s="3">
        <v>3820</v>
      </c>
      <c r="F102" s="3">
        <v>2400</v>
      </c>
      <c r="G102" s="3">
        <v>7665</v>
      </c>
      <c r="H102" s="3">
        <v>10730</v>
      </c>
      <c r="I102" s="3">
        <v>59255</v>
      </c>
      <c r="J102" s="3">
        <v>84985</v>
      </c>
      <c r="K102" s="3">
        <v>12035</v>
      </c>
      <c r="L102" s="3">
        <v>4875</v>
      </c>
      <c r="M102" s="3">
        <v>17685</v>
      </c>
      <c r="N102" s="3">
        <v>23895</v>
      </c>
      <c r="O102" s="3">
        <v>35</v>
      </c>
      <c r="P102" s="3">
        <v>0</v>
      </c>
      <c r="Q102" s="3">
        <v>60</v>
      </c>
      <c r="R102" s="3">
        <v>227440</v>
      </c>
      <c r="S102" s="3"/>
    </row>
    <row r="103" spans="1:19" x14ac:dyDescent="0.55000000000000004">
      <c r="A103" s="3" t="s">
        <v>29</v>
      </c>
      <c r="B103" s="3" t="s">
        <v>6</v>
      </c>
      <c r="C103" s="3" t="s">
        <v>125</v>
      </c>
      <c r="D103" s="3">
        <v>2014</v>
      </c>
      <c r="E103" s="3">
        <v>2985</v>
      </c>
      <c r="F103" s="3">
        <v>2650</v>
      </c>
      <c r="G103" s="3">
        <v>6735</v>
      </c>
      <c r="H103" s="3">
        <v>11530</v>
      </c>
      <c r="I103" s="3">
        <v>56920</v>
      </c>
      <c r="J103" s="3">
        <v>80790</v>
      </c>
      <c r="K103" s="3">
        <v>11390</v>
      </c>
      <c r="L103" s="3">
        <v>4095</v>
      </c>
      <c r="M103" s="3">
        <v>17490</v>
      </c>
      <c r="N103" s="3">
        <v>24635</v>
      </c>
      <c r="O103" s="3">
        <v>55</v>
      </c>
      <c r="P103" s="3">
        <v>0</v>
      </c>
      <c r="Q103" s="3">
        <v>75</v>
      </c>
      <c r="R103" s="3">
        <v>219350</v>
      </c>
      <c r="S103" s="3"/>
    </row>
    <row r="104" spans="1:19" x14ac:dyDescent="0.55000000000000004">
      <c r="A104" s="3" t="s">
        <v>29</v>
      </c>
      <c r="B104" s="3" t="s">
        <v>6</v>
      </c>
      <c r="C104" s="3" t="s">
        <v>125</v>
      </c>
      <c r="D104" s="3">
        <v>2015</v>
      </c>
      <c r="E104" s="3">
        <v>3265</v>
      </c>
      <c r="F104" s="3">
        <v>2460</v>
      </c>
      <c r="G104" s="3">
        <v>6920</v>
      </c>
      <c r="H104" s="3">
        <v>11475</v>
      </c>
      <c r="I104" s="3">
        <v>57230</v>
      </c>
      <c r="J104" s="3">
        <v>76980</v>
      </c>
      <c r="K104" s="3">
        <v>11195</v>
      </c>
      <c r="L104" s="3">
        <v>3790</v>
      </c>
      <c r="M104" s="3">
        <v>17645</v>
      </c>
      <c r="N104" s="3">
        <v>25405</v>
      </c>
      <c r="O104" s="3">
        <v>40</v>
      </c>
      <c r="P104" s="3">
        <v>10</v>
      </c>
      <c r="Q104" s="3">
        <v>75</v>
      </c>
      <c r="R104" s="3">
        <v>216490</v>
      </c>
      <c r="S104" s="3"/>
    </row>
    <row r="105" spans="1:19" x14ac:dyDescent="0.55000000000000004">
      <c r="A105" s="3" t="s">
        <v>29</v>
      </c>
      <c r="B105" s="3" t="s">
        <v>6</v>
      </c>
      <c r="C105" s="3" t="s">
        <v>125</v>
      </c>
      <c r="D105" s="3">
        <v>2016</v>
      </c>
      <c r="E105" s="3">
        <v>3390</v>
      </c>
      <c r="F105" s="3">
        <v>2135</v>
      </c>
      <c r="G105" s="3">
        <v>7560</v>
      </c>
      <c r="H105" s="3">
        <v>10420</v>
      </c>
      <c r="I105" s="3">
        <v>58435</v>
      </c>
      <c r="J105" s="3">
        <v>79445</v>
      </c>
      <c r="K105" s="3">
        <v>11525</v>
      </c>
      <c r="L105" s="3">
        <v>3990</v>
      </c>
      <c r="M105" s="3">
        <v>18690</v>
      </c>
      <c r="N105" s="3">
        <v>27615</v>
      </c>
      <c r="O105" s="3">
        <v>35</v>
      </c>
      <c r="P105" s="3">
        <v>5</v>
      </c>
      <c r="Q105" s="3">
        <v>70</v>
      </c>
      <c r="R105" s="3">
        <v>223315</v>
      </c>
      <c r="S105" s="3"/>
    </row>
    <row r="106" spans="1:19" x14ac:dyDescent="0.55000000000000004">
      <c r="A106" s="3" t="s">
        <v>29</v>
      </c>
      <c r="B106" s="3" t="s">
        <v>6</v>
      </c>
      <c r="C106" s="3" t="s">
        <v>125</v>
      </c>
      <c r="D106" s="3">
        <v>2017</v>
      </c>
      <c r="E106" s="3">
        <v>3085</v>
      </c>
      <c r="F106" s="3">
        <v>2120</v>
      </c>
      <c r="G106" s="3">
        <v>7870</v>
      </c>
      <c r="H106" s="3">
        <v>10375</v>
      </c>
      <c r="I106" s="3">
        <v>62975</v>
      </c>
      <c r="J106" s="3">
        <v>83495</v>
      </c>
      <c r="K106" s="3">
        <v>11955</v>
      </c>
      <c r="L106" s="3">
        <v>4225</v>
      </c>
      <c r="M106" s="3">
        <v>21775</v>
      </c>
      <c r="N106" s="3">
        <v>29330</v>
      </c>
      <c r="O106" s="3">
        <v>45</v>
      </c>
      <c r="P106" s="3">
        <v>15</v>
      </c>
      <c r="Q106" s="3">
        <v>40</v>
      </c>
      <c r="R106" s="3">
        <v>237305</v>
      </c>
      <c r="S106" s="3"/>
    </row>
    <row r="107" spans="1:19" x14ac:dyDescent="0.55000000000000004">
      <c r="A107" s="3" t="s">
        <v>29</v>
      </c>
      <c r="B107" s="3" t="s">
        <v>6</v>
      </c>
      <c r="C107" s="3" t="s">
        <v>125</v>
      </c>
      <c r="D107" s="3">
        <v>2018</v>
      </c>
      <c r="E107" s="3">
        <v>2970</v>
      </c>
      <c r="F107" s="3">
        <v>2250</v>
      </c>
      <c r="G107" s="3">
        <v>8505</v>
      </c>
      <c r="H107" s="3">
        <v>10375</v>
      </c>
      <c r="I107" s="3">
        <v>64445</v>
      </c>
      <c r="J107" s="3">
        <v>84640</v>
      </c>
      <c r="K107" s="3">
        <v>12650</v>
      </c>
      <c r="L107" s="3">
        <v>4250</v>
      </c>
      <c r="M107" s="3">
        <v>22540</v>
      </c>
      <c r="N107" s="3">
        <v>28115</v>
      </c>
      <c r="O107" s="3">
        <v>65</v>
      </c>
      <c r="P107" s="3">
        <v>20</v>
      </c>
      <c r="Q107" s="3">
        <v>35</v>
      </c>
      <c r="R107" s="3">
        <v>240860</v>
      </c>
      <c r="S107" s="3"/>
    </row>
    <row r="108" spans="1:19" x14ac:dyDescent="0.55000000000000004">
      <c r="A108" s="3" t="s">
        <v>29</v>
      </c>
      <c r="B108" s="3" t="s">
        <v>6</v>
      </c>
      <c r="C108" s="3" t="s">
        <v>125</v>
      </c>
      <c r="D108" s="3">
        <v>2019</v>
      </c>
      <c r="E108" s="3">
        <v>3120</v>
      </c>
      <c r="F108" s="3">
        <v>2285</v>
      </c>
      <c r="G108" s="3">
        <v>8770</v>
      </c>
      <c r="H108" s="3">
        <v>10460</v>
      </c>
      <c r="I108" s="3">
        <v>63485</v>
      </c>
      <c r="J108" s="3">
        <v>87330</v>
      </c>
      <c r="K108" s="3">
        <v>13590</v>
      </c>
      <c r="L108" s="3">
        <v>5390</v>
      </c>
      <c r="M108" s="3">
        <v>22835</v>
      </c>
      <c r="N108" s="3">
        <v>29220</v>
      </c>
      <c r="O108" s="3">
        <v>45</v>
      </c>
      <c r="P108" s="3">
        <v>15</v>
      </c>
      <c r="Q108" s="3">
        <v>35</v>
      </c>
      <c r="R108" s="3">
        <v>246580</v>
      </c>
      <c r="S108" s="3"/>
    </row>
    <row r="109" spans="1:19" x14ac:dyDescent="0.55000000000000004">
      <c r="A109" s="3" t="s">
        <v>29</v>
      </c>
      <c r="B109" s="3" t="s">
        <v>6</v>
      </c>
      <c r="C109" s="3" t="s">
        <v>125</v>
      </c>
      <c r="D109" s="3">
        <v>2020</v>
      </c>
      <c r="E109" s="3">
        <v>2475</v>
      </c>
      <c r="F109" s="3">
        <v>2000</v>
      </c>
      <c r="G109" s="3">
        <v>7840</v>
      </c>
      <c r="H109" s="3">
        <v>9350</v>
      </c>
      <c r="I109" s="3">
        <v>59915</v>
      </c>
      <c r="J109" s="3">
        <v>86475</v>
      </c>
      <c r="K109" s="3">
        <v>13805</v>
      </c>
      <c r="L109" s="3">
        <v>4815</v>
      </c>
      <c r="M109" s="3">
        <v>23115</v>
      </c>
      <c r="N109" s="3">
        <v>26945</v>
      </c>
      <c r="O109" s="3">
        <v>50</v>
      </c>
      <c r="P109" s="3">
        <v>10</v>
      </c>
      <c r="Q109" s="3">
        <v>15</v>
      </c>
      <c r="R109" s="3">
        <v>236810</v>
      </c>
      <c r="S109" s="3"/>
    </row>
    <row r="110" spans="1:19" x14ac:dyDescent="0.55000000000000004">
      <c r="A110" s="3" t="s">
        <v>29</v>
      </c>
      <c r="B110" s="3" t="s">
        <v>6</v>
      </c>
      <c r="C110" s="3" t="s">
        <v>125</v>
      </c>
      <c r="D110" s="3">
        <v>2021</v>
      </c>
      <c r="E110" s="3">
        <v>3545</v>
      </c>
      <c r="F110" s="3">
        <v>2600</v>
      </c>
      <c r="G110" s="3">
        <v>8810</v>
      </c>
      <c r="H110" s="3">
        <v>8975</v>
      </c>
      <c r="I110" s="3">
        <v>62660</v>
      </c>
      <c r="J110" s="3">
        <v>92325</v>
      </c>
      <c r="K110" s="3">
        <v>13830</v>
      </c>
      <c r="L110" s="3">
        <v>4990</v>
      </c>
      <c r="M110" s="3">
        <v>25955</v>
      </c>
      <c r="N110" s="3">
        <v>29065</v>
      </c>
      <c r="O110" s="3">
        <v>40</v>
      </c>
      <c r="P110" s="3">
        <v>10</v>
      </c>
      <c r="Q110" s="3">
        <v>10</v>
      </c>
      <c r="R110" s="3">
        <v>252815</v>
      </c>
      <c r="S110" s="3"/>
    </row>
    <row r="111" spans="1:19" x14ac:dyDescent="0.55000000000000004">
      <c r="A111" s="3" t="s">
        <v>29</v>
      </c>
      <c r="B111" s="3" t="s">
        <v>6</v>
      </c>
      <c r="C111" s="3" t="s">
        <v>125</v>
      </c>
      <c r="D111" s="3">
        <v>2022</v>
      </c>
      <c r="E111" s="3">
        <v>2965</v>
      </c>
      <c r="F111" s="3">
        <v>2950</v>
      </c>
      <c r="G111" s="3">
        <v>9115</v>
      </c>
      <c r="H111" s="3">
        <v>8240</v>
      </c>
      <c r="I111" s="3">
        <v>61910</v>
      </c>
      <c r="J111" s="3">
        <v>93815</v>
      </c>
      <c r="K111" s="3">
        <v>14450</v>
      </c>
      <c r="L111" s="3">
        <v>5025</v>
      </c>
      <c r="M111" s="3">
        <v>26295</v>
      </c>
      <c r="N111" s="3">
        <v>28225</v>
      </c>
      <c r="O111" s="3">
        <v>35</v>
      </c>
      <c r="P111" s="3">
        <v>15</v>
      </c>
      <c r="Q111" s="3">
        <v>15</v>
      </c>
      <c r="R111" s="3">
        <v>253055</v>
      </c>
      <c r="S111" s="3"/>
    </row>
    <row r="112" spans="1:19" x14ac:dyDescent="0.55000000000000004">
      <c r="A112" s="3" t="s">
        <v>29</v>
      </c>
      <c r="B112" s="3" t="s">
        <v>5</v>
      </c>
      <c r="C112" s="3" t="s">
        <v>124</v>
      </c>
      <c r="D112" s="3">
        <v>2012</v>
      </c>
      <c r="E112" s="3">
        <v>150</v>
      </c>
      <c r="F112" s="3">
        <v>180</v>
      </c>
      <c r="G112" s="3">
        <v>260</v>
      </c>
      <c r="H112" s="3">
        <v>105</v>
      </c>
      <c r="I112" s="3">
        <v>1980</v>
      </c>
      <c r="J112" s="3">
        <v>3485</v>
      </c>
      <c r="K112" s="3">
        <v>955</v>
      </c>
      <c r="L112" s="3">
        <v>930</v>
      </c>
      <c r="M112" s="3">
        <v>1720</v>
      </c>
      <c r="N112" s="3">
        <v>2635</v>
      </c>
      <c r="O112" s="3">
        <v>0</v>
      </c>
      <c r="P112" s="3">
        <v>0</v>
      </c>
      <c r="Q112" s="3">
        <v>0</v>
      </c>
      <c r="R112" s="3">
        <v>12400</v>
      </c>
      <c r="S112" s="3"/>
    </row>
    <row r="113" spans="1:19" x14ac:dyDescent="0.55000000000000004">
      <c r="A113" s="3" t="s">
        <v>29</v>
      </c>
      <c r="B113" s="3" t="s">
        <v>5</v>
      </c>
      <c r="C113" s="3" t="s">
        <v>124</v>
      </c>
      <c r="D113" s="3">
        <v>2013</v>
      </c>
      <c r="E113" s="3">
        <v>140</v>
      </c>
      <c r="F113" s="3">
        <v>180</v>
      </c>
      <c r="G113" s="3">
        <v>310</v>
      </c>
      <c r="H113" s="3">
        <v>130</v>
      </c>
      <c r="I113" s="3">
        <v>2335</v>
      </c>
      <c r="J113" s="3">
        <v>3890</v>
      </c>
      <c r="K113" s="3">
        <v>835</v>
      </c>
      <c r="L113" s="3">
        <v>1010</v>
      </c>
      <c r="M113" s="3">
        <v>1855</v>
      </c>
      <c r="N113" s="3">
        <v>2870</v>
      </c>
      <c r="O113" s="3">
        <v>0</v>
      </c>
      <c r="P113" s="3">
        <v>0</v>
      </c>
      <c r="Q113" s="3">
        <v>0</v>
      </c>
      <c r="R113" s="3">
        <v>13555</v>
      </c>
      <c r="S113" s="3"/>
    </row>
    <row r="114" spans="1:19" x14ac:dyDescent="0.55000000000000004">
      <c r="A114" s="3" t="s">
        <v>29</v>
      </c>
      <c r="B114" s="3" t="s">
        <v>5</v>
      </c>
      <c r="C114" s="3" t="s">
        <v>124</v>
      </c>
      <c r="D114" s="3">
        <v>2014</v>
      </c>
      <c r="E114" s="3">
        <v>115</v>
      </c>
      <c r="F114" s="3">
        <v>165</v>
      </c>
      <c r="G114" s="3">
        <v>310</v>
      </c>
      <c r="H114" s="3">
        <v>160</v>
      </c>
      <c r="I114" s="3">
        <v>2370</v>
      </c>
      <c r="J114" s="3">
        <v>4520</v>
      </c>
      <c r="K114" s="3">
        <v>990</v>
      </c>
      <c r="L114" s="3">
        <v>1120</v>
      </c>
      <c r="M114" s="3">
        <v>1810</v>
      </c>
      <c r="N114" s="3">
        <v>2880</v>
      </c>
      <c r="O114" s="3">
        <v>0</v>
      </c>
      <c r="P114" s="3">
        <v>0</v>
      </c>
      <c r="Q114" s="3">
        <v>0</v>
      </c>
      <c r="R114" s="3">
        <v>14440</v>
      </c>
      <c r="S114" s="3"/>
    </row>
    <row r="115" spans="1:19" x14ac:dyDescent="0.55000000000000004">
      <c r="A115" s="3" t="s">
        <v>29</v>
      </c>
      <c r="B115" s="3" t="s">
        <v>5</v>
      </c>
      <c r="C115" s="3" t="s">
        <v>124</v>
      </c>
      <c r="D115" s="3">
        <v>2015</v>
      </c>
      <c r="E115" s="3">
        <v>125</v>
      </c>
      <c r="F115" s="3">
        <v>200</v>
      </c>
      <c r="G115" s="3">
        <v>295</v>
      </c>
      <c r="H115" s="3">
        <v>165</v>
      </c>
      <c r="I115" s="3">
        <v>2745</v>
      </c>
      <c r="J115" s="3">
        <v>4830</v>
      </c>
      <c r="K115" s="3">
        <v>1020</v>
      </c>
      <c r="L115" s="3">
        <v>1195</v>
      </c>
      <c r="M115" s="3">
        <v>1970</v>
      </c>
      <c r="N115" s="3">
        <v>3240</v>
      </c>
      <c r="O115" s="3">
        <v>0</v>
      </c>
      <c r="P115" s="3">
        <v>0</v>
      </c>
      <c r="Q115" s="3">
        <v>0</v>
      </c>
      <c r="R115" s="3">
        <v>15785</v>
      </c>
      <c r="S115" s="3"/>
    </row>
    <row r="116" spans="1:19" x14ac:dyDescent="0.55000000000000004">
      <c r="A116" s="3" t="s">
        <v>29</v>
      </c>
      <c r="B116" s="3" t="s">
        <v>5</v>
      </c>
      <c r="C116" s="3" t="s">
        <v>124</v>
      </c>
      <c r="D116" s="3">
        <v>2016</v>
      </c>
      <c r="E116" s="3">
        <v>105</v>
      </c>
      <c r="F116" s="3">
        <v>210</v>
      </c>
      <c r="G116" s="3">
        <v>325</v>
      </c>
      <c r="H116" s="3">
        <v>195</v>
      </c>
      <c r="I116" s="3">
        <v>3240</v>
      </c>
      <c r="J116" s="3">
        <v>5810</v>
      </c>
      <c r="K116" s="3">
        <v>1165</v>
      </c>
      <c r="L116" s="3">
        <v>1395</v>
      </c>
      <c r="M116" s="3">
        <v>2225</v>
      </c>
      <c r="N116" s="3">
        <v>3440</v>
      </c>
      <c r="O116" s="3">
        <v>0</v>
      </c>
      <c r="P116" s="3">
        <v>0</v>
      </c>
      <c r="Q116" s="3">
        <v>0</v>
      </c>
      <c r="R116" s="3">
        <v>18110</v>
      </c>
      <c r="S116" s="3"/>
    </row>
    <row r="117" spans="1:19" x14ac:dyDescent="0.55000000000000004">
      <c r="A117" s="3" t="s">
        <v>29</v>
      </c>
      <c r="B117" s="3" t="s">
        <v>5</v>
      </c>
      <c r="C117" s="3" t="s">
        <v>124</v>
      </c>
      <c r="D117" s="3">
        <v>2017</v>
      </c>
      <c r="E117" s="3">
        <v>95</v>
      </c>
      <c r="F117" s="3">
        <v>205</v>
      </c>
      <c r="G117" s="3">
        <v>285</v>
      </c>
      <c r="H117" s="3">
        <v>155</v>
      </c>
      <c r="I117" s="3">
        <v>2930</v>
      </c>
      <c r="J117" s="3">
        <v>5905</v>
      </c>
      <c r="K117" s="3">
        <v>1220</v>
      </c>
      <c r="L117" s="3">
        <v>1500</v>
      </c>
      <c r="M117" s="3">
        <v>2125</v>
      </c>
      <c r="N117" s="3">
        <v>3425</v>
      </c>
      <c r="O117" s="3">
        <v>0</v>
      </c>
      <c r="P117" s="3">
        <v>0</v>
      </c>
      <c r="Q117" s="3">
        <v>0</v>
      </c>
      <c r="R117" s="3">
        <v>17845</v>
      </c>
      <c r="S117" s="3"/>
    </row>
    <row r="118" spans="1:19" x14ac:dyDescent="0.55000000000000004">
      <c r="A118" s="3" t="s">
        <v>29</v>
      </c>
      <c r="B118" s="3" t="s">
        <v>5</v>
      </c>
      <c r="C118" s="3" t="s">
        <v>124</v>
      </c>
      <c r="D118" s="3">
        <v>2018</v>
      </c>
      <c r="E118" s="3">
        <v>95</v>
      </c>
      <c r="F118" s="3">
        <v>225</v>
      </c>
      <c r="G118" s="3">
        <v>275</v>
      </c>
      <c r="H118" s="3">
        <v>155</v>
      </c>
      <c r="I118" s="3">
        <v>3025</v>
      </c>
      <c r="J118" s="3">
        <v>6060</v>
      </c>
      <c r="K118" s="3">
        <v>1345</v>
      </c>
      <c r="L118" s="3">
        <v>1665</v>
      </c>
      <c r="M118" s="3">
        <v>2265</v>
      </c>
      <c r="N118" s="3">
        <v>3450</v>
      </c>
      <c r="O118" s="3">
        <v>0</v>
      </c>
      <c r="P118" s="3">
        <v>0</v>
      </c>
      <c r="Q118" s="3">
        <v>0</v>
      </c>
      <c r="R118" s="3">
        <v>18560</v>
      </c>
      <c r="S118" s="3"/>
    </row>
    <row r="119" spans="1:19" x14ac:dyDescent="0.55000000000000004">
      <c r="A119" s="3" t="s">
        <v>29</v>
      </c>
      <c r="B119" s="3" t="s">
        <v>5</v>
      </c>
      <c r="C119" s="3" t="s">
        <v>124</v>
      </c>
      <c r="D119" s="3">
        <v>2019</v>
      </c>
      <c r="E119" s="3">
        <v>95</v>
      </c>
      <c r="F119" s="3">
        <v>240</v>
      </c>
      <c r="G119" s="3">
        <v>225</v>
      </c>
      <c r="H119" s="3">
        <v>145</v>
      </c>
      <c r="I119" s="3">
        <v>2770</v>
      </c>
      <c r="J119" s="3">
        <v>5940</v>
      </c>
      <c r="K119" s="3">
        <v>1195</v>
      </c>
      <c r="L119" s="3">
        <v>1405</v>
      </c>
      <c r="M119" s="3">
        <v>2295</v>
      </c>
      <c r="N119" s="3">
        <v>3115</v>
      </c>
      <c r="O119" s="3">
        <v>0</v>
      </c>
      <c r="P119" s="3">
        <v>0</v>
      </c>
      <c r="Q119" s="3">
        <v>0</v>
      </c>
      <c r="R119" s="3">
        <v>17425</v>
      </c>
      <c r="S119" s="3"/>
    </row>
    <row r="120" spans="1:19" x14ac:dyDescent="0.55000000000000004">
      <c r="A120" s="3" t="s">
        <v>29</v>
      </c>
      <c r="B120" s="3" t="s">
        <v>5</v>
      </c>
      <c r="C120" s="3" t="s">
        <v>124</v>
      </c>
      <c r="D120" s="3">
        <v>2020</v>
      </c>
      <c r="E120" s="3">
        <v>95</v>
      </c>
      <c r="F120" s="3">
        <v>265</v>
      </c>
      <c r="G120" s="3">
        <v>195</v>
      </c>
      <c r="H120" s="3">
        <v>145</v>
      </c>
      <c r="I120" s="3">
        <v>2490</v>
      </c>
      <c r="J120" s="3">
        <v>5065</v>
      </c>
      <c r="K120" s="3">
        <v>1270</v>
      </c>
      <c r="L120" s="3">
        <v>1410</v>
      </c>
      <c r="M120" s="3">
        <v>2215</v>
      </c>
      <c r="N120" s="3">
        <v>2720</v>
      </c>
      <c r="O120" s="3">
        <v>0</v>
      </c>
      <c r="P120" s="3">
        <v>0</v>
      </c>
      <c r="Q120" s="3">
        <v>0</v>
      </c>
      <c r="R120" s="3">
        <v>15870</v>
      </c>
      <c r="S120" s="3"/>
    </row>
    <row r="121" spans="1:19" x14ac:dyDescent="0.55000000000000004">
      <c r="A121" s="3" t="s">
        <v>29</v>
      </c>
      <c r="B121" s="3" t="s">
        <v>5</v>
      </c>
      <c r="C121" s="3" t="s">
        <v>124</v>
      </c>
      <c r="D121" s="3">
        <v>2021</v>
      </c>
      <c r="E121" s="3">
        <v>85</v>
      </c>
      <c r="F121" s="3">
        <v>380</v>
      </c>
      <c r="G121" s="3">
        <v>160</v>
      </c>
      <c r="H121" s="3">
        <v>125</v>
      </c>
      <c r="I121" s="3">
        <v>2635</v>
      </c>
      <c r="J121" s="3">
        <v>5990</v>
      </c>
      <c r="K121" s="3">
        <v>1200</v>
      </c>
      <c r="L121" s="3">
        <v>1025</v>
      </c>
      <c r="M121" s="3">
        <v>2540</v>
      </c>
      <c r="N121" s="3">
        <v>2595</v>
      </c>
      <c r="O121" s="3">
        <v>0</v>
      </c>
      <c r="P121" s="3">
        <v>0</v>
      </c>
      <c r="Q121" s="3">
        <v>0</v>
      </c>
      <c r="R121" s="3">
        <v>16735</v>
      </c>
      <c r="S121" s="3"/>
    </row>
    <row r="122" spans="1:19" x14ac:dyDescent="0.55000000000000004">
      <c r="A122" s="3" t="s">
        <v>29</v>
      </c>
      <c r="B122" s="3" t="s">
        <v>5</v>
      </c>
      <c r="C122" s="3" t="s">
        <v>124</v>
      </c>
      <c r="D122" s="3">
        <v>2022</v>
      </c>
      <c r="E122" s="3">
        <v>100</v>
      </c>
      <c r="F122" s="3">
        <v>410</v>
      </c>
      <c r="G122" s="3">
        <v>175</v>
      </c>
      <c r="H122" s="3">
        <v>125</v>
      </c>
      <c r="I122" s="3">
        <v>2495</v>
      </c>
      <c r="J122" s="3">
        <v>7215</v>
      </c>
      <c r="K122" s="3">
        <v>1035</v>
      </c>
      <c r="L122" s="3">
        <v>1040</v>
      </c>
      <c r="M122" s="3">
        <v>2760</v>
      </c>
      <c r="N122" s="3">
        <v>2100</v>
      </c>
      <c r="O122" s="3">
        <v>0</v>
      </c>
      <c r="P122" s="3">
        <v>0</v>
      </c>
      <c r="Q122" s="3">
        <v>0</v>
      </c>
      <c r="R122" s="3">
        <v>17455</v>
      </c>
      <c r="S122" s="3"/>
    </row>
    <row r="123" spans="1:19" x14ac:dyDescent="0.55000000000000004">
      <c r="A123" s="3" t="s">
        <v>29</v>
      </c>
      <c r="B123" s="3" t="s">
        <v>106</v>
      </c>
      <c r="C123" s="3" t="s">
        <v>126</v>
      </c>
      <c r="D123" s="3">
        <v>2012</v>
      </c>
      <c r="E123" s="3">
        <v>6435</v>
      </c>
      <c r="F123" s="3">
        <v>5865</v>
      </c>
      <c r="G123" s="3">
        <v>16195</v>
      </c>
      <c r="H123" s="3">
        <v>17810</v>
      </c>
      <c r="I123" s="3">
        <v>119965</v>
      </c>
      <c r="J123" s="3">
        <v>203380</v>
      </c>
      <c r="K123" s="3">
        <v>37690</v>
      </c>
      <c r="L123" s="3">
        <v>44590</v>
      </c>
      <c r="M123" s="3">
        <v>73355</v>
      </c>
      <c r="N123" s="3">
        <v>68415</v>
      </c>
      <c r="O123" s="3">
        <v>145</v>
      </c>
      <c r="P123" s="3">
        <v>40</v>
      </c>
      <c r="Q123" s="3">
        <v>60</v>
      </c>
      <c r="R123" s="3">
        <v>593945</v>
      </c>
      <c r="S123" s="3"/>
    </row>
    <row r="124" spans="1:19" x14ac:dyDescent="0.55000000000000004">
      <c r="A124" s="3" t="s">
        <v>29</v>
      </c>
      <c r="B124" s="3" t="s">
        <v>106</v>
      </c>
      <c r="C124" s="3" t="s">
        <v>126</v>
      </c>
      <c r="D124" s="3">
        <v>2013</v>
      </c>
      <c r="E124" s="3">
        <v>5780</v>
      </c>
      <c r="F124" s="3">
        <v>6355</v>
      </c>
      <c r="G124" s="3">
        <v>16090</v>
      </c>
      <c r="H124" s="3">
        <v>18040</v>
      </c>
      <c r="I124" s="3">
        <v>123825</v>
      </c>
      <c r="J124" s="3">
        <v>205880</v>
      </c>
      <c r="K124" s="3">
        <v>37785</v>
      </c>
      <c r="L124" s="3">
        <v>46730</v>
      </c>
      <c r="M124" s="3">
        <v>74605</v>
      </c>
      <c r="N124" s="3">
        <v>69000</v>
      </c>
      <c r="O124" s="3">
        <v>150</v>
      </c>
      <c r="P124" s="3">
        <v>45</v>
      </c>
      <c r="Q124" s="3">
        <v>60</v>
      </c>
      <c r="R124" s="3">
        <v>604345</v>
      </c>
      <c r="S124" s="3"/>
    </row>
    <row r="125" spans="1:19" x14ac:dyDescent="0.55000000000000004">
      <c r="A125" s="3" t="s">
        <v>29</v>
      </c>
      <c r="B125" s="3" t="s">
        <v>106</v>
      </c>
      <c r="C125" s="3" t="s">
        <v>126</v>
      </c>
      <c r="D125" s="3">
        <v>2014</v>
      </c>
      <c r="E125" s="3">
        <v>4820</v>
      </c>
      <c r="F125" s="3">
        <v>6410</v>
      </c>
      <c r="G125" s="3">
        <v>14560</v>
      </c>
      <c r="H125" s="3">
        <v>17845</v>
      </c>
      <c r="I125" s="3">
        <v>119940</v>
      </c>
      <c r="J125" s="3">
        <v>193540</v>
      </c>
      <c r="K125" s="3">
        <v>36395</v>
      </c>
      <c r="L125" s="3">
        <v>42495</v>
      </c>
      <c r="M125" s="3">
        <v>71590</v>
      </c>
      <c r="N125" s="3">
        <v>67220</v>
      </c>
      <c r="O125" s="3">
        <v>185</v>
      </c>
      <c r="P125" s="3">
        <v>45</v>
      </c>
      <c r="Q125" s="3">
        <v>75</v>
      </c>
      <c r="R125" s="3">
        <v>575120</v>
      </c>
      <c r="S125" s="3"/>
    </row>
    <row r="126" spans="1:19" x14ac:dyDescent="0.55000000000000004">
      <c r="A126" s="3" t="s">
        <v>29</v>
      </c>
      <c r="B126" s="3" t="s">
        <v>106</v>
      </c>
      <c r="C126" s="3" t="s">
        <v>126</v>
      </c>
      <c r="D126" s="3">
        <v>2015</v>
      </c>
      <c r="E126" s="3">
        <v>5185</v>
      </c>
      <c r="F126" s="3">
        <v>6310</v>
      </c>
      <c r="G126" s="3">
        <v>14675</v>
      </c>
      <c r="H126" s="3">
        <v>17615</v>
      </c>
      <c r="I126" s="3">
        <v>122125</v>
      </c>
      <c r="J126" s="3">
        <v>186155</v>
      </c>
      <c r="K126" s="3">
        <v>35350</v>
      </c>
      <c r="L126" s="3">
        <v>41620</v>
      </c>
      <c r="M126" s="3">
        <v>69840</v>
      </c>
      <c r="N126" s="3">
        <v>70065</v>
      </c>
      <c r="O126" s="3">
        <v>170</v>
      </c>
      <c r="P126" s="3">
        <v>60</v>
      </c>
      <c r="Q126" s="3">
        <v>80</v>
      </c>
      <c r="R126" s="3">
        <v>569250</v>
      </c>
      <c r="S126" s="3"/>
    </row>
    <row r="127" spans="1:19" x14ac:dyDescent="0.55000000000000004">
      <c r="A127" s="3" t="s">
        <v>29</v>
      </c>
      <c r="B127" s="3" t="s">
        <v>106</v>
      </c>
      <c r="C127" s="3" t="s">
        <v>126</v>
      </c>
      <c r="D127" s="3">
        <v>2016</v>
      </c>
      <c r="E127" s="3">
        <v>5320</v>
      </c>
      <c r="F127" s="3">
        <v>6160</v>
      </c>
      <c r="G127" s="3">
        <v>15540</v>
      </c>
      <c r="H127" s="3">
        <v>16640</v>
      </c>
      <c r="I127" s="3">
        <v>123935</v>
      </c>
      <c r="J127" s="3">
        <v>193140</v>
      </c>
      <c r="K127" s="3">
        <v>36015</v>
      </c>
      <c r="L127" s="3">
        <v>41705</v>
      </c>
      <c r="M127" s="3">
        <v>72035</v>
      </c>
      <c r="N127" s="3">
        <v>74780</v>
      </c>
      <c r="O127" s="3">
        <v>165</v>
      </c>
      <c r="P127" s="3">
        <v>55</v>
      </c>
      <c r="Q127" s="3">
        <v>70</v>
      </c>
      <c r="R127" s="3">
        <v>585560</v>
      </c>
      <c r="S127" s="3"/>
    </row>
    <row r="128" spans="1:19" x14ac:dyDescent="0.55000000000000004">
      <c r="A128" s="3" t="s">
        <v>29</v>
      </c>
      <c r="B128" s="3" t="s">
        <v>106</v>
      </c>
      <c r="C128" s="3" t="s">
        <v>126</v>
      </c>
      <c r="D128" s="3">
        <v>2017</v>
      </c>
      <c r="E128" s="3">
        <v>4890</v>
      </c>
      <c r="F128" s="3">
        <v>6425</v>
      </c>
      <c r="G128" s="3">
        <v>15240</v>
      </c>
      <c r="H128" s="3">
        <v>16375</v>
      </c>
      <c r="I128" s="3">
        <v>128840</v>
      </c>
      <c r="J128" s="3">
        <v>199845</v>
      </c>
      <c r="K128" s="3">
        <v>36030</v>
      </c>
      <c r="L128" s="3">
        <v>41040</v>
      </c>
      <c r="M128" s="3">
        <v>74640</v>
      </c>
      <c r="N128" s="3">
        <v>76745</v>
      </c>
      <c r="O128" s="3">
        <v>180</v>
      </c>
      <c r="P128" s="3">
        <v>60</v>
      </c>
      <c r="Q128" s="3">
        <v>40</v>
      </c>
      <c r="R128" s="3">
        <v>600350</v>
      </c>
      <c r="S128" s="3"/>
    </row>
    <row r="129" spans="1:19" x14ac:dyDescent="0.55000000000000004">
      <c r="A129" s="3" t="s">
        <v>29</v>
      </c>
      <c r="B129" s="3" t="s">
        <v>106</v>
      </c>
      <c r="C129" s="3" t="s">
        <v>126</v>
      </c>
      <c r="D129" s="3">
        <v>2018</v>
      </c>
      <c r="E129" s="3">
        <v>4755</v>
      </c>
      <c r="F129" s="3">
        <v>6580</v>
      </c>
      <c r="G129" s="3">
        <v>15845</v>
      </c>
      <c r="H129" s="3">
        <v>16125</v>
      </c>
      <c r="I129" s="3">
        <v>128540</v>
      </c>
      <c r="J129" s="3">
        <v>200660</v>
      </c>
      <c r="K129" s="3">
        <v>35975</v>
      </c>
      <c r="L129" s="3">
        <v>39985</v>
      </c>
      <c r="M129" s="3">
        <v>75560</v>
      </c>
      <c r="N129" s="3">
        <v>75860</v>
      </c>
      <c r="O129" s="3">
        <v>195</v>
      </c>
      <c r="P129" s="3">
        <v>65</v>
      </c>
      <c r="Q129" s="3">
        <v>40</v>
      </c>
      <c r="R129" s="3">
        <v>600185</v>
      </c>
      <c r="S129" s="3"/>
    </row>
    <row r="130" spans="1:19" x14ac:dyDescent="0.55000000000000004">
      <c r="A130" s="3" t="s">
        <v>29</v>
      </c>
      <c r="B130" s="3" t="s">
        <v>106</v>
      </c>
      <c r="C130" s="3" t="s">
        <v>126</v>
      </c>
      <c r="D130" s="3">
        <v>2019</v>
      </c>
      <c r="E130" s="3">
        <v>5015</v>
      </c>
      <c r="F130" s="3">
        <v>6990</v>
      </c>
      <c r="G130" s="3">
        <v>16295</v>
      </c>
      <c r="H130" s="3">
        <v>17310</v>
      </c>
      <c r="I130" s="3">
        <v>128975</v>
      </c>
      <c r="J130" s="3">
        <v>209155</v>
      </c>
      <c r="K130" s="3">
        <v>36075</v>
      </c>
      <c r="L130" s="3">
        <v>42220</v>
      </c>
      <c r="M130" s="3">
        <v>76390</v>
      </c>
      <c r="N130" s="3">
        <v>78040</v>
      </c>
      <c r="O130" s="3">
        <v>190</v>
      </c>
      <c r="P130" s="3">
        <v>60</v>
      </c>
      <c r="Q130" s="3">
        <v>45</v>
      </c>
      <c r="R130" s="3">
        <v>616760</v>
      </c>
      <c r="S130" s="3"/>
    </row>
    <row r="131" spans="1:19" x14ac:dyDescent="0.55000000000000004">
      <c r="A131" s="3" t="s">
        <v>29</v>
      </c>
      <c r="B131" s="3" t="s">
        <v>106</v>
      </c>
      <c r="C131" s="3" t="s">
        <v>126</v>
      </c>
      <c r="D131" s="3">
        <v>2020</v>
      </c>
      <c r="E131" s="3">
        <v>4235</v>
      </c>
      <c r="F131" s="3">
        <v>6135</v>
      </c>
      <c r="G131" s="3">
        <v>15515</v>
      </c>
      <c r="H131" s="3">
        <v>15660</v>
      </c>
      <c r="I131" s="3">
        <v>122670</v>
      </c>
      <c r="J131" s="3">
        <v>199700</v>
      </c>
      <c r="K131" s="3">
        <v>36690</v>
      </c>
      <c r="L131" s="3">
        <v>39055</v>
      </c>
      <c r="M131" s="3">
        <v>75765</v>
      </c>
      <c r="N131" s="3">
        <v>72000</v>
      </c>
      <c r="O131" s="3">
        <v>195</v>
      </c>
      <c r="P131" s="3">
        <v>60</v>
      </c>
      <c r="Q131" s="3">
        <v>20</v>
      </c>
      <c r="R131" s="3">
        <v>587700</v>
      </c>
      <c r="S131" s="3"/>
    </row>
    <row r="132" spans="1:19" x14ac:dyDescent="0.55000000000000004">
      <c r="A132" s="3" t="s">
        <v>29</v>
      </c>
      <c r="B132" s="3" t="s">
        <v>106</v>
      </c>
      <c r="C132" s="3" t="s">
        <v>126</v>
      </c>
      <c r="D132" s="3">
        <v>2021</v>
      </c>
      <c r="E132" s="3">
        <v>5525</v>
      </c>
      <c r="F132" s="3">
        <v>7750</v>
      </c>
      <c r="G132" s="3">
        <v>16530</v>
      </c>
      <c r="H132" s="3">
        <v>14830</v>
      </c>
      <c r="I132" s="3">
        <v>127350</v>
      </c>
      <c r="J132" s="3">
        <v>213555</v>
      </c>
      <c r="K132" s="3">
        <v>35415</v>
      </c>
      <c r="L132" s="3">
        <v>37530</v>
      </c>
      <c r="M132" s="3">
        <v>80725</v>
      </c>
      <c r="N132" s="3">
        <v>75270</v>
      </c>
      <c r="O132" s="3">
        <v>165</v>
      </c>
      <c r="P132" s="3">
        <v>60</v>
      </c>
      <c r="Q132" s="3">
        <v>15</v>
      </c>
      <c r="R132" s="3">
        <v>614720</v>
      </c>
      <c r="S132" s="3"/>
    </row>
    <row r="133" spans="1:19" x14ac:dyDescent="0.55000000000000004">
      <c r="A133" s="3" t="s">
        <v>29</v>
      </c>
      <c r="B133" s="3" t="s">
        <v>106</v>
      </c>
      <c r="C133" s="3" t="s">
        <v>126</v>
      </c>
      <c r="D133" s="3">
        <v>2022</v>
      </c>
      <c r="E133" s="3">
        <v>4695</v>
      </c>
      <c r="F133" s="3">
        <v>8610</v>
      </c>
      <c r="G133" s="3">
        <v>16440</v>
      </c>
      <c r="H133" s="3">
        <v>13995</v>
      </c>
      <c r="I133" s="3">
        <v>126440</v>
      </c>
      <c r="J133" s="3">
        <v>214520</v>
      </c>
      <c r="K133" s="3">
        <v>36365</v>
      </c>
      <c r="L133" s="3">
        <v>37940</v>
      </c>
      <c r="M133" s="3">
        <v>80315</v>
      </c>
      <c r="N133" s="3">
        <v>70485</v>
      </c>
      <c r="O133" s="3">
        <v>280</v>
      </c>
      <c r="P133" s="3">
        <v>60</v>
      </c>
      <c r="Q133" s="3">
        <v>20</v>
      </c>
      <c r="R133" s="3">
        <v>610165</v>
      </c>
      <c r="S133" s="3"/>
    </row>
    <row r="134" spans="1:19" x14ac:dyDescent="0.55000000000000004">
      <c r="D134" s="3"/>
      <c r="E134" s="3"/>
      <c r="F134" s="3"/>
      <c r="G134" s="3"/>
      <c r="H134" s="3"/>
      <c r="I134" s="3"/>
      <c r="J134" s="3"/>
      <c r="K134" s="3"/>
    </row>
    <row r="135" spans="1:19" x14ac:dyDescent="0.55000000000000004">
      <c r="D135" s="3"/>
      <c r="E135" s="3"/>
      <c r="F135" s="3"/>
      <c r="G135" s="3"/>
      <c r="H135" s="3"/>
      <c r="I135" s="3"/>
      <c r="J135" s="3"/>
      <c r="K135" s="3"/>
    </row>
    <row r="136" spans="1:19" x14ac:dyDescent="0.55000000000000004">
      <c r="D136" s="3"/>
      <c r="E136" s="3"/>
      <c r="F136" s="3"/>
      <c r="G136" s="3"/>
      <c r="H136" s="3"/>
      <c r="I136" s="3"/>
      <c r="J136" s="3"/>
      <c r="K136" s="3"/>
    </row>
    <row r="137" spans="1:19" x14ac:dyDescent="0.55000000000000004">
      <c r="D137" s="3"/>
      <c r="E137" s="3"/>
      <c r="F137" s="3"/>
      <c r="G137" s="3"/>
      <c r="H137" s="3"/>
      <c r="I137" s="3"/>
      <c r="J137" s="3"/>
      <c r="K137" s="3"/>
    </row>
    <row r="138" spans="1:19" x14ac:dyDescent="0.55000000000000004">
      <c r="D138" s="3"/>
      <c r="E138" s="3"/>
      <c r="F138" s="3"/>
      <c r="G138" s="3"/>
      <c r="H138" s="3"/>
      <c r="I138" s="3"/>
      <c r="J138" s="3"/>
      <c r="K138" s="3"/>
    </row>
    <row r="139" spans="1:19" x14ac:dyDescent="0.55000000000000004">
      <c r="D139" s="3"/>
      <c r="E139" s="3"/>
      <c r="F139" s="3"/>
      <c r="G139" s="3"/>
      <c r="H139" s="3"/>
      <c r="I139" s="3"/>
      <c r="J139" s="3"/>
      <c r="K139" s="3"/>
    </row>
    <row r="140" spans="1:19" x14ac:dyDescent="0.55000000000000004">
      <c r="D140" s="3"/>
      <c r="E140" s="3"/>
      <c r="F140" s="3"/>
      <c r="G140" s="3"/>
      <c r="H140" s="3"/>
      <c r="I140" s="3"/>
      <c r="J140" s="3"/>
      <c r="K140" s="3"/>
    </row>
    <row r="141" spans="1:19" x14ac:dyDescent="0.55000000000000004">
      <c r="D141" s="3"/>
      <c r="E141" s="3"/>
      <c r="F141" s="3"/>
      <c r="G141" s="3"/>
      <c r="H141" s="3"/>
      <c r="I141" s="3"/>
      <c r="J141" s="3"/>
      <c r="K141" s="3"/>
    </row>
    <row r="142" spans="1:19" x14ac:dyDescent="0.55000000000000004">
      <c r="D142" s="3"/>
      <c r="E142" s="3"/>
      <c r="F142" s="3"/>
      <c r="G142" s="3"/>
      <c r="H142" s="3"/>
      <c r="I142" s="3"/>
      <c r="J142" s="3"/>
      <c r="K142" s="3"/>
    </row>
    <row r="143" spans="1:19" x14ac:dyDescent="0.55000000000000004">
      <c r="D143" s="3"/>
      <c r="E143" s="3"/>
      <c r="F143" s="3"/>
      <c r="G143" s="3"/>
      <c r="H143" s="3"/>
      <c r="I143" s="3"/>
      <c r="J143" s="3"/>
      <c r="K143" s="3"/>
    </row>
    <row r="144" spans="1:19" x14ac:dyDescent="0.55000000000000004">
      <c r="D144" s="3"/>
      <c r="E144" s="3"/>
      <c r="F144" s="3"/>
      <c r="G144" s="3"/>
      <c r="H144" s="3"/>
      <c r="I144" s="3"/>
      <c r="J144" s="3"/>
      <c r="K144" s="3"/>
    </row>
    <row r="145" spans="4:11" x14ac:dyDescent="0.55000000000000004">
      <c r="D145" s="3"/>
      <c r="E145" s="3"/>
      <c r="F145" s="3"/>
      <c r="G145" s="3"/>
      <c r="H145" s="3"/>
      <c r="I145" s="3"/>
      <c r="J145" s="3"/>
      <c r="K145" s="3"/>
    </row>
    <row r="146" spans="4:11" x14ac:dyDescent="0.55000000000000004">
      <c r="D146" s="3"/>
      <c r="E146" s="3"/>
      <c r="F146" s="3"/>
      <c r="G146" s="3"/>
      <c r="H146" s="3"/>
      <c r="I146" s="3"/>
      <c r="J146" s="3"/>
      <c r="K146" s="3"/>
    </row>
    <row r="147" spans="4:11" x14ac:dyDescent="0.55000000000000004">
      <c r="D147" s="3"/>
      <c r="E147" s="3"/>
      <c r="F147" s="3"/>
      <c r="G147" s="3"/>
      <c r="H147" s="3"/>
      <c r="I147" s="3"/>
      <c r="J147" s="3"/>
      <c r="K147" s="3"/>
    </row>
    <row r="148" spans="4:11" x14ac:dyDescent="0.55000000000000004">
      <c r="D148" s="3"/>
      <c r="E148" s="3"/>
      <c r="F148" s="3"/>
      <c r="G148" s="3"/>
      <c r="H148" s="3"/>
      <c r="I148" s="3"/>
      <c r="J148" s="3"/>
      <c r="K148" s="3"/>
    </row>
    <row r="149" spans="4:11" x14ac:dyDescent="0.55000000000000004">
      <c r="D149" s="3"/>
      <c r="E149" s="3"/>
      <c r="F149" s="3"/>
      <c r="G149" s="3"/>
      <c r="H149" s="3"/>
      <c r="I149" s="3"/>
      <c r="J149" s="3"/>
      <c r="K149" s="3"/>
    </row>
    <row r="150" spans="4:11" x14ac:dyDescent="0.55000000000000004">
      <c r="D150" s="3"/>
      <c r="E150" s="3"/>
      <c r="F150" s="3"/>
      <c r="G150" s="3"/>
      <c r="H150" s="3"/>
      <c r="I150" s="3"/>
      <c r="J150" s="3"/>
      <c r="K150" s="3"/>
    </row>
    <row r="151" spans="4:11" x14ac:dyDescent="0.55000000000000004">
      <c r="D151" s="3"/>
      <c r="E151" s="3"/>
      <c r="F151" s="3"/>
      <c r="G151" s="3"/>
      <c r="H151" s="3"/>
      <c r="I151" s="3"/>
      <c r="J151" s="3"/>
      <c r="K151" s="3"/>
    </row>
    <row r="152" spans="4:11" x14ac:dyDescent="0.55000000000000004">
      <c r="D152" s="3"/>
      <c r="E152" s="3"/>
      <c r="F152" s="3"/>
      <c r="G152" s="3"/>
      <c r="H152" s="3"/>
      <c r="I152" s="3"/>
      <c r="J152" s="3"/>
      <c r="K152" s="3"/>
    </row>
    <row r="153" spans="4:11" x14ac:dyDescent="0.55000000000000004">
      <c r="D153" s="3"/>
      <c r="E153" s="3"/>
      <c r="F153" s="3"/>
      <c r="G153" s="3"/>
      <c r="H153" s="3"/>
      <c r="I153" s="3"/>
      <c r="J153" s="3"/>
      <c r="K153" s="3"/>
    </row>
    <row r="154" spans="4:11" x14ac:dyDescent="0.55000000000000004">
      <c r="D154" s="3"/>
      <c r="E154" s="3"/>
      <c r="F154" s="3"/>
      <c r="G154" s="3"/>
      <c r="H154" s="3"/>
      <c r="I154" s="3"/>
      <c r="J154" s="3"/>
      <c r="K154" s="3"/>
    </row>
    <row r="155" spans="4:11" x14ac:dyDescent="0.55000000000000004">
      <c r="D155" s="3"/>
      <c r="E155" s="3"/>
      <c r="F155" s="3"/>
      <c r="G155" s="3"/>
      <c r="H155" s="3"/>
      <c r="I155" s="3"/>
      <c r="J155" s="3"/>
      <c r="K155" s="3"/>
    </row>
    <row r="156" spans="4:11" x14ac:dyDescent="0.55000000000000004">
      <c r="D156" s="3"/>
      <c r="E156" s="3"/>
      <c r="F156" s="3"/>
      <c r="G156" s="3"/>
      <c r="H156" s="3"/>
      <c r="I156" s="3"/>
      <c r="J156" s="3"/>
      <c r="K156" s="3"/>
    </row>
    <row r="157" spans="4:11" x14ac:dyDescent="0.55000000000000004">
      <c r="D157" s="3"/>
      <c r="E157" s="3"/>
      <c r="F157" s="3"/>
      <c r="G157" s="3"/>
      <c r="H157" s="3"/>
      <c r="I157" s="3"/>
      <c r="J157" s="3"/>
      <c r="K157" s="3"/>
    </row>
    <row r="158" spans="4:11" x14ac:dyDescent="0.55000000000000004">
      <c r="D158" s="3"/>
      <c r="E158" s="3"/>
      <c r="F158" s="3"/>
      <c r="G158" s="3"/>
      <c r="H158" s="3"/>
      <c r="I158" s="3"/>
      <c r="J158" s="3"/>
      <c r="K158" s="3"/>
    </row>
    <row r="159" spans="4:11" x14ac:dyDescent="0.55000000000000004">
      <c r="D159" s="3"/>
      <c r="E159" s="3"/>
      <c r="F159" s="3"/>
      <c r="G159" s="3"/>
      <c r="H159" s="3"/>
      <c r="I159" s="3"/>
      <c r="J159" s="3"/>
      <c r="K159" s="3"/>
    </row>
    <row r="160" spans="4:11" x14ac:dyDescent="0.55000000000000004">
      <c r="D160" s="3"/>
      <c r="E160" s="3"/>
      <c r="F160" s="3"/>
      <c r="G160" s="3"/>
      <c r="H160" s="3"/>
      <c r="I160" s="3"/>
      <c r="J160" s="3"/>
      <c r="K160" s="3"/>
    </row>
    <row r="161" spans="4:11" x14ac:dyDescent="0.55000000000000004">
      <c r="D161" s="3"/>
      <c r="E161" s="3"/>
      <c r="F161" s="3"/>
      <c r="G161" s="3"/>
      <c r="H161" s="3"/>
      <c r="I161" s="3"/>
      <c r="J161" s="3"/>
      <c r="K161" s="3"/>
    </row>
    <row r="162" spans="4:11" x14ac:dyDescent="0.55000000000000004">
      <c r="D162" s="3"/>
      <c r="E162" s="3"/>
      <c r="F162" s="3"/>
      <c r="G162" s="3"/>
      <c r="H162" s="3"/>
      <c r="I162" s="3"/>
      <c r="J162" s="3"/>
      <c r="K162" s="3"/>
    </row>
    <row r="163" spans="4:11" x14ac:dyDescent="0.55000000000000004">
      <c r="D163" s="3"/>
      <c r="E163" s="3"/>
      <c r="F163" s="3"/>
      <c r="G163" s="3"/>
      <c r="H163" s="3"/>
      <c r="I163" s="3"/>
      <c r="J163" s="3"/>
      <c r="K163" s="3"/>
    </row>
    <row r="164" spans="4:11" x14ac:dyDescent="0.55000000000000004">
      <c r="D164" s="3"/>
      <c r="E164" s="3"/>
      <c r="F164" s="3"/>
      <c r="G164" s="3"/>
      <c r="H164" s="3"/>
      <c r="I164" s="3"/>
      <c r="J164" s="3"/>
      <c r="K164" s="3"/>
    </row>
    <row r="165" spans="4:11" x14ac:dyDescent="0.55000000000000004">
      <c r="D165" s="3"/>
      <c r="E165" s="3"/>
      <c r="F165" s="3"/>
      <c r="G165" s="3"/>
      <c r="H165" s="3"/>
      <c r="I165" s="3"/>
      <c r="J165" s="3"/>
      <c r="K165" s="3"/>
    </row>
    <row r="166" spans="4:11" x14ac:dyDescent="0.55000000000000004">
      <c r="D166" s="3"/>
      <c r="E166" s="3"/>
      <c r="F166" s="3"/>
      <c r="G166" s="3"/>
      <c r="H166" s="3"/>
      <c r="I166" s="3"/>
      <c r="J166" s="3"/>
      <c r="K166" s="3"/>
    </row>
    <row r="167" spans="4:11" x14ac:dyDescent="0.55000000000000004">
      <c r="D167" s="3"/>
      <c r="E167" s="3"/>
      <c r="F167" s="3"/>
      <c r="G167" s="3"/>
      <c r="H167" s="3"/>
      <c r="I167" s="3"/>
      <c r="J167" s="3"/>
      <c r="K167" s="3"/>
    </row>
    <row r="168" spans="4:11" x14ac:dyDescent="0.55000000000000004">
      <c r="D168" s="3"/>
      <c r="E168" s="3"/>
      <c r="F168" s="3"/>
      <c r="G168" s="3"/>
      <c r="H168" s="3"/>
      <c r="I168" s="3"/>
      <c r="J168" s="3"/>
      <c r="K168" s="3"/>
    </row>
    <row r="169" spans="4:11" x14ac:dyDescent="0.55000000000000004">
      <c r="D169" s="3"/>
      <c r="E169" s="3"/>
      <c r="F169" s="3"/>
      <c r="G169" s="3"/>
      <c r="H169" s="3"/>
      <c r="I169" s="3"/>
      <c r="J169" s="3"/>
      <c r="K169" s="3"/>
    </row>
    <row r="170" spans="4:11" x14ac:dyDescent="0.55000000000000004">
      <c r="D170" s="3"/>
      <c r="E170" s="3"/>
      <c r="F170" s="3"/>
      <c r="G170" s="3"/>
      <c r="H170" s="3"/>
      <c r="I170" s="3"/>
      <c r="J170" s="3"/>
      <c r="K170" s="3"/>
    </row>
    <row r="171" spans="4:11" x14ac:dyDescent="0.55000000000000004">
      <c r="D171" s="3"/>
      <c r="E171" s="3"/>
      <c r="F171" s="3"/>
      <c r="G171" s="3"/>
      <c r="H171" s="3"/>
      <c r="I171" s="3"/>
      <c r="J171" s="3"/>
      <c r="K171" s="3"/>
    </row>
    <row r="172" spans="4:11" x14ac:dyDescent="0.55000000000000004">
      <c r="D172" s="3"/>
      <c r="E172" s="3"/>
      <c r="F172" s="3"/>
      <c r="G172" s="3"/>
      <c r="H172" s="3"/>
      <c r="I172" s="3"/>
      <c r="J172" s="3"/>
      <c r="K172" s="3"/>
    </row>
    <row r="173" spans="4:11" x14ac:dyDescent="0.55000000000000004">
      <c r="D173" s="3"/>
      <c r="E173" s="3"/>
      <c r="F173" s="3"/>
      <c r="G173" s="3"/>
      <c r="H173" s="3"/>
      <c r="I173" s="3"/>
      <c r="J173" s="3"/>
      <c r="K173" s="3"/>
    </row>
    <row r="174" spans="4:11" x14ac:dyDescent="0.55000000000000004">
      <c r="D174" s="3"/>
      <c r="E174" s="3"/>
      <c r="F174" s="3"/>
      <c r="G174" s="3"/>
      <c r="H174" s="3"/>
      <c r="I174" s="3"/>
      <c r="J174" s="3"/>
      <c r="K174" s="3"/>
    </row>
    <row r="175" spans="4:11" x14ac:dyDescent="0.55000000000000004">
      <c r="D175" s="3"/>
      <c r="E175" s="3"/>
      <c r="F175" s="3"/>
      <c r="G175" s="3"/>
      <c r="H175" s="3"/>
      <c r="I175" s="3"/>
      <c r="J175" s="3"/>
      <c r="K175" s="3"/>
    </row>
    <row r="176" spans="4:11" x14ac:dyDescent="0.55000000000000004">
      <c r="D176" s="3"/>
      <c r="E176" s="3"/>
      <c r="F176" s="3"/>
      <c r="G176" s="3"/>
      <c r="H176" s="3"/>
      <c r="I176" s="3"/>
      <c r="J176" s="3"/>
      <c r="K176" s="3"/>
    </row>
    <row r="177" spans="4:11" x14ac:dyDescent="0.55000000000000004">
      <c r="D177" s="3"/>
      <c r="E177" s="3"/>
      <c r="F177" s="3"/>
      <c r="G177" s="3"/>
      <c r="H177" s="3"/>
      <c r="I177" s="3"/>
      <c r="J177" s="3"/>
      <c r="K177" s="3"/>
    </row>
    <row r="178" spans="4:11" x14ac:dyDescent="0.55000000000000004">
      <c r="D178" s="3"/>
      <c r="E178" s="3"/>
      <c r="F178" s="3"/>
      <c r="G178" s="3"/>
      <c r="H178" s="3"/>
      <c r="I178" s="3"/>
      <c r="J178" s="3"/>
      <c r="K178" s="3"/>
    </row>
    <row r="179" spans="4:11" x14ac:dyDescent="0.55000000000000004">
      <c r="D179" s="3"/>
      <c r="E179" s="3"/>
      <c r="F179" s="3"/>
      <c r="G179" s="3"/>
      <c r="H179" s="3"/>
      <c r="I179" s="3"/>
      <c r="J179" s="3"/>
      <c r="K179" s="3"/>
    </row>
    <row r="180" spans="4:11" x14ac:dyDescent="0.55000000000000004">
      <c r="D180" s="3"/>
      <c r="E180" s="3"/>
      <c r="F180" s="3"/>
      <c r="G180" s="3"/>
      <c r="H180" s="3"/>
      <c r="I180" s="3"/>
      <c r="J180" s="3"/>
      <c r="K180" s="3"/>
    </row>
    <row r="181" spans="4:11" x14ac:dyDescent="0.55000000000000004">
      <c r="D181" s="3"/>
      <c r="E181" s="3"/>
      <c r="F181" s="3"/>
      <c r="G181" s="3"/>
      <c r="H181" s="3"/>
      <c r="I181" s="3"/>
      <c r="J181" s="3"/>
      <c r="K181" s="3"/>
    </row>
    <row r="182" spans="4:11" x14ac:dyDescent="0.55000000000000004">
      <c r="D182" s="3"/>
      <c r="E182" s="3"/>
      <c r="F182" s="3"/>
      <c r="G182" s="3"/>
      <c r="H182" s="3"/>
      <c r="I182" s="3"/>
      <c r="J182" s="3"/>
      <c r="K182" s="3"/>
    </row>
    <row r="183" spans="4:11" x14ac:dyDescent="0.55000000000000004">
      <c r="D183" s="3"/>
      <c r="E183" s="3"/>
      <c r="F183" s="3"/>
      <c r="G183" s="3"/>
      <c r="H183" s="3"/>
      <c r="I183" s="3"/>
      <c r="J183" s="3"/>
      <c r="K183" s="3"/>
    </row>
    <row r="184" spans="4:11" x14ac:dyDescent="0.55000000000000004">
      <c r="D184" s="3"/>
      <c r="E184" s="3"/>
      <c r="F184" s="3"/>
      <c r="G184" s="3"/>
      <c r="H184" s="3"/>
      <c r="I184" s="3"/>
      <c r="J184" s="3"/>
      <c r="K184" s="3"/>
    </row>
    <row r="185" spans="4:11" x14ac:dyDescent="0.55000000000000004">
      <c r="D185" s="3"/>
      <c r="E185" s="3"/>
      <c r="F185" s="3"/>
      <c r="G185" s="3"/>
      <c r="H185" s="3"/>
      <c r="I185" s="3"/>
      <c r="J185" s="3"/>
      <c r="K185" s="3"/>
    </row>
    <row r="186" spans="4:11" x14ac:dyDescent="0.55000000000000004">
      <c r="D186" s="3"/>
      <c r="E186" s="3"/>
      <c r="F186" s="3"/>
      <c r="G186" s="3"/>
      <c r="H186" s="3"/>
      <c r="I186" s="3"/>
      <c r="J186" s="3"/>
      <c r="K186" s="3"/>
    </row>
    <row r="187" spans="4:11" x14ac:dyDescent="0.55000000000000004">
      <c r="D187" s="3"/>
      <c r="E187" s="3"/>
      <c r="F187" s="3"/>
      <c r="G187" s="3"/>
      <c r="H187" s="3"/>
      <c r="I187" s="3"/>
      <c r="J187" s="3"/>
      <c r="K187" s="3"/>
    </row>
    <row r="188" spans="4:11" x14ac:dyDescent="0.55000000000000004">
      <c r="D188" s="3"/>
      <c r="E188" s="3"/>
      <c r="F188" s="3"/>
      <c r="G188" s="3"/>
      <c r="H188" s="3"/>
      <c r="I188" s="3"/>
      <c r="J188" s="3"/>
      <c r="K188" s="3"/>
    </row>
    <row r="189" spans="4:11" x14ac:dyDescent="0.55000000000000004">
      <c r="D189" s="3"/>
      <c r="E189" s="3"/>
      <c r="F189" s="3"/>
      <c r="G189" s="3"/>
      <c r="H189" s="3"/>
      <c r="I189" s="3"/>
      <c r="J189" s="3"/>
      <c r="K189" s="3"/>
    </row>
    <row r="190" spans="4:11" x14ac:dyDescent="0.55000000000000004">
      <c r="D190" s="3"/>
      <c r="E190" s="3"/>
      <c r="F190" s="3"/>
      <c r="G190" s="3"/>
      <c r="H190" s="3"/>
      <c r="I190" s="3"/>
      <c r="J190" s="3"/>
      <c r="K190" s="3"/>
    </row>
    <row r="191" spans="4:11" x14ac:dyDescent="0.55000000000000004">
      <c r="D191" s="3"/>
      <c r="E191" s="3"/>
      <c r="F191" s="3"/>
      <c r="G191" s="3"/>
      <c r="H191" s="3"/>
      <c r="I191" s="3"/>
      <c r="J191" s="3"/>
      <c r="K191" s="3"/>
    </row>
    <row r="192" spans="4:11" x14ac:dyDescent="0.55000000000000004">
      <c r="D192" s="3"/>
      <c r="E192" s="3"/>
      <c r="F192" s="3"/>
      <c r="G192" s="3"/>
      <c r="H192" s="3"/>
      <c r="I192" s="3"/>
      <c r="J192" s="3"/>
      <c r="K192" s="3"/>
    </row>
    <row r="193" spans="4:11" x14ac:dyDescent="0.55000000000000004">
      <c r="D193" s="3"/>
      <c r="E193" s="3"/>
      <c r="F193" s="3"/>
      <c r="G193" s="3"/>
      <c r="H193" s="3"/>
      <c r="I193" s="3"/>
      <c r="J193" s="3"/>
      <c r="K193" s="3"/>
    </row>
    <row r="194" spans="4:11" x14ac:dyDescent="0.55000000000000004">
      <c r="D194" s="3"/>
      <c r="E194" s="3"/>
      <c r="F194" s="3"/>
      <c r="G194" s="3"/>
      <c r="H194" s="3"/>
      <c r="I194" s="3"/>
      <c r="J194" s="3"/>
      <c r="K194" s="3"/>
    </row>
    <row r="195" spans="4:11" x14ac:dyDescent="0.55000000000000004">
      <c r="D195" s="3"/>
      <c r="E195" s="3"/>
      <c r="F195" s="3"/>
      <c r="G195" s="3"/>
      <c r="H195" s="3"/>
      <c r="I195" s="3"/>
      <c r="J195" s="3"/>
      <c r="K195" s="3"/>
    </row>
    <row r="196" spans="4:11" x14ac:dyDescent="0.55000000000000004">
      <c r="D196" s="3"/>
      <c r="E196" s="3"/>
      <c r="F196" s="3"/>
      <c r="G196" s="3"/>
      <c r="H196" s="3"/>
      <c r="I196" s="3"/>
      <c r="J196" s="3"/>
      <c r="K196" s="3"/>
    </row>
    <row r="197" spans="4:11" x14ac:dyDescent="0.55000000000000004">
      <c r="D197" s="3"/>
      <c r="E197" s="3"/>
      <c r="F197" s="3"/>
      <c r="G197" s="3"/>
      <c r="H197" s="3"/>
      <c r="I197" s="3"/>
      <c r="J197" s="3"/>
      <c r="K197" s="3"/>
    </row>
    <row r="198" spans="4:11" x14ac:dyDescent="0.55000000000000004">
      <c r="D198" s="3"/>
      <c r="E198" s="3"/>
      <c r="F198" s="3"/>
      <c r="G198" s="3"/>
      <c r="H198" s="3"/>
      <c r="I198" s="3"/>
      <c r="J198" s="3"/>
      <c r="K198" s="3"/>
    </row>
    <row r="199" spans="4:11" x14ac:dyDescent="0.55000000000000004">
      <c r="D199" s="3"/>
      <c r="E199" s="3"/>
      <c r="F199" s="3"/>
      <c r="G199" s="3"/>
      <c r="H199" s="3"/>
      <c r="I199" s="3"/>
      <c r="J199" s="3"/>
      <c r="K199" s="3"/>
    </row>
    <row r="200" spans="4:11" x14ac:dyDescent="0.55000000000000004">
      <c r="D200" s="3"/>
      <c r="E200" s="3"/>
      <c r="F200" s="3"/>
      <c r="G200" s="3"/>
      <c r="H200" s="3"/>
      <c r="I200" s="3"/>
      <c r="J200" s="3"/>
      <c r="K200" s="3"/>
    </row>
    <row r="201" spans="4:11" x14ac:dyDescent="0.55000000000000004">
      <c r="D201" s="3"/>
      <c r="E201" s="3"/>
      <c r="F201" s="3"/>
      <c r="G201" s="3"/>
      <c r="H201" s="3"/>
      <c r="I201" s="3"/>
      <c r="J201" s="3"/>
      <c r="K201" s="3"/>
    </row>
    <row r="202" spans="4:11" x14ac:dyDescent="0.55000000000000004">
      <c r="D202" s="3"/>
      <c r="E202" s="3"/>
      <c r="F202" s="3"/>
      <c r="G202" s="3"/>
      <c r="H202" s="3"/>
      <c r="I202" s="3"/>
      <c r="J202" s="3"/>
      <c r="K202" s="3"/>
    </row>
    <row r="203" spans="4:11" x14ac:dyDescent="0.55000000000000004">
      <c r="D203" s="3"/>
      <c r="E203" s="3"/>
      <c r="F203" s="3"/>
      <c r="G203" s="3"/>
      <c r="H203" s="3"/>
      <c r="I203" s="3"/>
      <c r="J203" s="3"/>
      <c r="K203" s="3"/>
    </row>
    <row r="204" spans="4:11" x14ac:dyDescent="0.55000000000000004">
      <c r="D204" s="3"/>
      <c r="E204" s="3"/>
      <c r="F204" s="3"/>
      <c r="G204" s="3"/>
      <c r="H204" s="3"/>
      <c r="I204" s="3"/>
      <c r="J204" s="3"/>
      <c r="K204" s="3"/>
    </row>
    <row r="205" spans="4:11" x14ac:dyDescent="0.55000000000000004">
      <c r="D205" s="3"/>
      <c r="E205" s="3"/>
      <c r="F205" s="3"/>
      <c r="G205" s="3"/>
      <c r="H205" s="3"/>
      <c r="I205" s="3"/>
      <c r="J205" s="3"/>
      <c r="K205" s="3"/>
    </row>
    <row r="206" spans="4:11" x14ac:dyDescent="0.55000000000000004">
      <c r="D206" s="3"/>
      <c r="E206" s="3"/>
      <c r="F206" s="3"/>
      <c r="G206" s="3"/>
      <c r="H206" s="3"/>
      <c r="I206" s="3"/>
      <c r="J206" s="3"/>
      <c r="K206" s="3"/>
    </row>
    <row r="207" spans="4:11" x14ac:dyDescent="0.55000000000000004">
      <c r="D207" s="3"/>
      <c r="E207" s="3"/>
      <c r="F207" s="3"/>
      <c r="G207" s="3"/>
      <c r="H207" s="3"/>
      <c r="I207" s="3"/>
      <c r="J207" s="3"/>
      <c r="K207" s="3"/>
    </row>
    <row r="208" spans="4:11" x14ac:dyDescent="0.55000000000000004">
      <c r="D208" s="3"/>
      <c r="E208" s="3"/>
      <c r="F208" s="3"/>
      <c r="G208" s="3"/>
      <c r="H208" s="3"/>
      <c r="I208" s="3"/>
      <c r="J208" s="3"/>
      <c r="K208" s="3"/>
    </row>
    <row r="209" spans="4:11" x14ac:dyDescent="0.55000000000000004">
      <c r="D209" s="3"/>
      <c r="E209" s="3"/>
      <c r="F209" s="3"/>
      <c r="G209" s="3"/>
      <c r="H209" s="3"/>
      <c r="I209" s="3"/>
      <c r="J209" s="3"/>
      <c r="K209" s="3"/>
    </row>
    <row r="210" spans="4:11" x14ac:dyDescent="0.55000000000000004">
      <c r="D210" s="3"/>
      <c r="E210" s="3"/>
      <c r="F210" s="3"/>
      <c r="G210" s="3"/>
      <c r="H210" s="3"/>
      <c r="I210" s="3"/>
      <c r="J210" s="3"/>
      <c r="K210" s="3"/>
    </row>
    <row r="211" spans="4:11" x14ac:dyDescent="0.55000000000000004">
      <c r="D211" s="3"/>
      <c r="E211" s="3"/>
      <c r="F211" s="3"/>
      <c r="G211" s="3"/>
      <c r="H211" s="3"/>
      <c r="I211" s="3"/>
      <c r="J211" s="3"/>
      <c r="K211" s="3"/>
    </row>
    <row r="212" spans="4:11" x14ac:dyDescent="0.55000000000000004">
      <c r="D212" s="3"/>
      <c r="E212" s="3"/>
      <c r="F212" s="3"/>
      <c r="G212" s="3"/>
      <c r="H212" s="3"/>
      <c r="I212" s="3"/>
      <c r="J212" s="3"/>
      <c r="K212" s="3"/>
    </row>
    <row r="213" spans="4:11" x14ac:dyDescent="0.55000000000000004">
      <c r="D213" s="3"/>
      <c r="E213" s="3"/>
      <c r="F213" s="3"/>
      <c r="G213" s="3"/>
      <c r="H213" s="3"/>
      <c r="I213" s="3"/>
      <c r="J213" s="3"/>
      <c r="K213" s="3"/>
    </row>
    <row r="214" spans="4:11" x14ac:dyDescent="0.55000000000000004">
      <c r="D214" s="3"/>
      <c r="E214" s="3"/>
      <c r="F214" s="3"/>
      <c r="G214" s="3"/>
      <c r="H214" s="3"/>
      <c r="I214" s="3"/>
      <c r="J214" s="3"/>
      <c r="K214" s="3"/>
    </row>
    <row r="215" spans="4:11" x14ac:dyDescent="0.55000000000000004">
      <c r="D215" s="3"/>
      <c r="E215" s="3"/>
      <c r="F215" s="3"/>
      <c r="G215" s="3"/>
      <c r="H215" s="3"/>
      <c r="I215" s="3"/>
      <c r="J215" s="3"/>
      <c r="K215" s="3"/>
    </row>
    <row r="216" spans="4:11" x14ac:dyDescent="0.55000000000000004">
      <c r="D216" s="3"/>
      <c r="E216" s="3"/>
      <c r="F216" s="3"/>
      <c r="G216" s="3"/>
      <c r="H216" s="3"/>
      <c r="I216" s="3"/>
      <c r="J216" s="3"/>
      <c r="K216" s="3"/>
    </row>
    <row r="217" spans="4:11" x14ac:dyDescent="0.55000000000000004">
      <c r="D217" s="3"/>
      <c r="E217" s="3"/>
      <c r="F217" s="3"/>
      <c r="G217" s="3"/>
      <c r="H217" s="3"/>
      <c r="I217" s="3"/>
      <c r="J217" s="3"/>
      <c r="K217" s="3"/>
    </row>
    <row r="218" spans="4:11" x14ac:dyDescent="0.55000000000000004">
      <c r="D218" s="3"/>
      <c r="E218" s="3"/>
      <c r="F218" s="3"/>
      <c r="G218" s="3"/>
      <c r="H218" s="3"/>
      <c r="I218" s="3"/>
      <c r="J218" s="3"/>
      <c r="K218" s="3"/>
    </row>
    <row r="219" spans="4:11" x14ac:dyDescent="0.55000000000000004">
      <c r="D219" s="3"/>
      <c r="E219" s="3"/>
      <c r="F219" s="3"/>
      <c r="G219" s="3"/>
      <c r="H219" s="3"/>
      <c r="I219" s="3"/>
      <c r="J219" s="3"/>
      <c r="K219" s="3"/>
    </row>
    <row r="220" spans="4:11" x14ac:dyDescent="0.55000000000000004">
      <c r="D220" s="3"/>
      <c r="E220" s="3"/>
      <c r="F220" s="3"/>
      <c r="G220" s="3"/>
      <c r="H220" s="3"/>
      <c r="I220" s="3"/>
      <c r="J220" s="3"/>
      <c r="K220" s="3"/>
    </row>
    <row r="221" spans="4:11" x14ac:dyDescent="0.55000000000000004">
      <c r="D221" s="3"/>
      <c r="E221" s="3"/>
      <c r="F221" s="3"/>
      <c r="G221" s="3"/>
      <c r="H221" s="3"/>
      <c r="I221" s="3"/>
      <c r="J221" s="3"/>
      <c r="K221" s="3"/>
    </row>
    <row r="222" spans="4:11" x14ac:dyDescent="0.55000000000000004">
      <c r="D222" s="3"/>
      <c r="E222" s="3"/>
      <c r="F222" s="3"/>
      <c r="G222" s="3"/>
      <c r="H222" s="3"/>
      <c r="I222" s="3"/>
      <c r="J222" s="3"/>
      <c r="K222" s="3"/>
    </row>
    <row r="223" spans="4:11" x14ac:dyDescent="0.55000000000000004">
      <c r="D223" s="3"/>
      <c r="E223" s="3"/>
      <c r="F223" s="3"/>
      <c r="G223" s="3"/>
      <c r="H223" s="3"/>
      <c r="I223" s="3"/>
      <c r="J223" s="3"/>
      <c r="K223" s="3"/>
    </row>
    <row r="224" spans="4:11" x14ac:dyDescent="0.55000000000000004">
      <c r="D224" s="3"/>
      <c r="E224" s="3"/>
      <c r="F224" s="3"/>
      <c r="G224" s="3"/>
      <c r="H224" s="3"/>
      <c r="I224" s="3"/>
      <c r="J224" s="3"/>
      <c r="K224" s="3"/>
    </row>
    <row r="225" spans="4:11" x14ac:dyDescent="0.55000000000000004">
      <c r="D225" s="3"/>
      <c r="E225" s="3"/>
      <c r="F225" s="3"/>
      <c r="G225" s="3"/>
      <c r="H225" s="3"/>
      <c r="I225" s="3"/>
      <c r="J225" s="3"/>
      <c r="K225" s="3"/>
    </row>
    <row r="226" spans="4:11" x14ac:dyDescent="0.55000000000000004">
      <c r="D226" s="3"/>
      <c r="E226" s="3"/>
      <c r="F226" s="3"/>
      <c r="G226" s="3"/>
      <c r="H226" s="3"/>
      <c r="I226" s="3"/>
      <c r="J226" s="3"/>
      <c r="K226" s="3"/>
    </row>
    <row r="227" spans="4:11" x14ac:dyDescent="0.55000000000000004">
      <c r="D227" s="3"/>
      <c r="E227" s="3"/>
      <c r="F227" s="3"/>
      <c r="G227" s="3"/>
      <c r="H227" s="3"/>
      <c r="I227" s="3"/>
      <c r="J227" s="3"/>
      <c r="K227" s="3"/>
    </row>
    <row r="228" spans="4:11" x14ac:dyDescent="0.55000000000000004">
      <c r="D228" s="3"/>
      <c r="E228" s="3"/>
      <c r="F228" s="3"/>
      <c r="G228" s="3"/>
      <c r="H228" s="3"/>
      <c r="I228" s="3"/>
      <c r="J228" s="3"/>
      <c r="K228" s="3"/>
    </row>
    <row r="229" spans="4:11" x14ac:dyDescent="0.55000000000000004">
      <c r="D229" s="3"/>
      <c r="E229" s="3"/>
      <c r="F229" s="3"/>
      <c r="G229" s="3"/>
      <c r="H229" s="3"/>
      <c r="I229" s="3"/>
      <c r="J229" s="3"/>
      <c r="K229" s="3"/>
    </row>
    <row r="230" spans="4:11" x14ac:dyDescent="0.55000000000000004">
      <c r="D230" s="3"/>
      <c r="E230" s="3"/>
      <c r="F230" s="3"/>
      <c r="G230" s="3"/>
      <c r="H230" s="3"/>
      <c r="I230" s="3"/>
      <c r="J230" s="3"/>
      <c r="K230" s="3"/>
    </row>
    <row r="231" spans="4:11" x14ac:dyDescent="0.55000000000000004">
      <c r="D231" s="3"/>
      <c r="E231" s="3"/>
      <c r="F231" s="3"/>
      <c r="G231" s="3"/>
      <c r="H231" s="3"/>
      <c r="I231" s="3"/>
      <c r="J231" s="3"/>
      <c r="K231" s="3"/>
    </row>
    <row r="232" spans="4:11" x14ac:dyDescent="0.55000000000000004">
      <c r="D232" s="3"/>
      <c r="E232" s="3"/>
      <c r="F232" s="3"/>
      <c r="G232" s="3"/>
      <c r="H232" s="3"/>
      <c r="I232" s="3"/>
      <c r="J232" s="3"/>
      <c r="K232" s="3"/>
    </row>
    <row r="233" spans="4:11" x14ac:dyDescent="0.55000000000000004">
      <c r="D233" s="3"/>
      <c r="E233" s="3"/>
      <c r="F233" s="3"/>
      <c r="G233" s="3"/>
      <c r="H233" s="3"/>
      <c r="I233" s="3"/>
      <c r="J233" s="3"/>
      <c r="K233" s="3"/>
    </row>
    <row r="234" spans="4:11" x14ac:dyDescent="0.55000000000000004">
      <c r="D234" s="3"/>
      <c r="E234" s="3"/>
      <c r="F234" s="3"/>
      <c r="G234" s="3"/>
      <c r="H234" s="3"/>
      <c r="I234" s="3"/>
      <c r="J234" s="3"/>
      <c r="K234" s="3"/>
    </row>
    <row r="235" spans="4:11" x14ac:dyDescent="0.55000000000000004">
      <c r="D235" s="3"/>
      <c r="E235" s="3"/>
      <c r="F235" s="3"/>
      <c r="G235" s="3"/>
      <c r="H235" s="3"/>
      <c r="I235" s="3"/>
      <c r="J235" s="3"/>
      <c r="K235" s="3"/>
    </row>
    <row r="236" spans="4:11" x14ac:dyDescent="0.55000000000000004">
      <c r="D236" s="3"/>
      <c r="E236" s="3"/>
      <c r="F236" s="3"/>
      <c r="G236" s="3"/>
      <c r="H236" s="3"/>
      <c r="I236" s="3"/>
      <c r="J236" s="3"/>
      <c r="K236" s="3"/>
    </row>
    <row r="237" spans="4:11" x14ac:dyDescent="0.55000000000000004">
      <c r="D237" s="3"/>
      <c r="E237" s="3"/>
      <c r="F237" s="3"/>
      <c r="G237" s="3"/>
      <c r="H237" s="3"/>
      <c r="I237" s="3"/>
      <c r="J237" s="3"/>
      <c r="K237" s="3"/>
    </row>
    <row r="238" spans="4:11" x14ac:dyDescent="0.55000000000000004">
      <c r="D238" s="3"/>
      <c r="E238" s="3"/>
      <c r="F238" s="3"/>
      <c r="G238" s="3"/>
      <c r="H238" s="3"/>
      <c r="I238" s="3"/>
      <c r="J238" s="3"/>
      <c r="K238" s="3"/>
    </row>
    <row r="239" spans="4:11" x14ac:dyDescent="0.55000000000000004">
      <c r="D239" s="3"/>
      <c r="E239" s="3"/>
      <c r="F239" s="3"/>
      <c r="G239" s="3"/>
      <c r="H239" s="3"/>
      <c r="I239" s="3"/>
      <c r="J239" s="3"/>
      <c r="K239" s="3"/>
    </row>
    <row r="240" spans="4:11" x14ac:dyDescent="0.55000000000000004">
      <c r="D240" s="3"/>
      <c r="E240" s="3"/>
      <c r="F240" s="3"/>
      <c r="G240" s="3"/>
      <c r="H240" s="3"/>
      <c r="I240" s="3"/>
      <c r="J240" s="3"/>
      <c r="K240" s="3"/>
    </row>
    <row r="241" spans="4:11" x14ac:dyDescent="0.55000000000000004">
      <c r="D241" s="3"/>
      <c r="E241" s="3"/>
      <c r="F241" s="3"/>
      <c r="G241" s="3"/>
      <c r="H241" s="3"/>
      <c r="I241" s="3"/>
      <c r="J241" s="3"/>
      <c r="K241" s="3"/>
    </row>
    <row r="242" spans="4:11" x14ac:dyDescent="0.55000000000000004">
      <c r="D242" s="3"/>
      <c r="E242" s="3"/>
      <c r="F242" s="3"/>
      <c r="G242" s="3"/>
      <c r="H242" s="3"/>
      <c r="I242" s="3"/>
      <c r="J242" s="3"/>
      <c r="K242" s="3"/>
    </row>
    <row r="243" spans="4:11" x14ac:dyDescent="0.55000000000000004">
      <c r="D243" s="3"/>
      <c r="E243" s="3"/>
      <c r="F243" s="3"/>
      <c r="G243" s="3"/>
      <c r="H243" s="3"/>
      <c r="I243" s="3"/>
      <c r="J243" s="3"/>
      <c r="K243" s="3"/>
    </row>
    <row r="244" spans="4:11" x14ac:dyDescent="0.55000000000000004">
      <c r="D244" s="3"/>
      <c r="E244" s="3"/>
      <c r="F244" s="3"/>
      <c r="G244" s="3"/>
      <c r="H244" s="3"/>
      <c r="I244" s="3"/>
      <c r="J244" s="3"/>
      <c r="K244" s="3"/>
    </row>
    <row r="245" spans="4:11" x14ac:dyDescent="0.55000000000000004">
      <c r="D245" s="3"/>
      <c r="E245" s="3"/>
      <c r="F245" s="3"/>
      <c r="G245" s="3"/>
      <c r="H245" s="3"/>
      <c r="I245" s="3"/>
      <c r="J245" s="3"/>
      <c r="K245" s="3"/>
    </row>
    <row r="246" spans="4:11" x14ac:dyDescent="0.55000000000000004">
      <c r="D246" s="3"/>
      <c r="E246" s="3"/>
      <c r="F246" s="3"/>
      <c r="G246" s="3"/>
      <c r="H246" s="3"/>
      <c r="I246" s="3"/>
      <c r="J246" s="3"/>
      <c r="K246" s="3"/>
    </row>
    <row r="247" spans="4:11" x14ac:dyDescent="0.55000000000000004">
      <c r="D247" s="3"/>
      <c r="E247" s="3"/>
      <c r="F247" s="3"/>
      <c r="G247" s="3"/>
      <c r="H247" s="3"/>
      <c r="I247" s="3"/>
      <c r="J247" s="3"/>
      <c r="K247" s="3"/>
    </row>
    <row r="248" spans="4:11" x14ac:dyDescent="0.55000000000000004">
      <c r="D248" s="3"/>
      <c r="E248" s="3"/>
      <c r="F248" s="3"/>
      <c r="G248" s="3"/>
      <c r="H248" s="3"/>
      <c r="I248" s="3"/>
      <c r="J248" s="3"/>
      <c r="K248" s="3"/>
    </row>
    <row r="249" spans="4:11" x14ac:dyDescent="0.55000000000000004">
      <c r="D249" s="3"/>
      <c r="E249" s="3"/>
      <c r="F249" s="3"/>
      <c r="G249" s="3"/>
      <c r="H249" s="3"/>
      <c r="I249" s="3"/>
      <c r="J249" s="3"/>
      <c r="K249" s="3"/>
    </row>
    <row r="250" spans="4:11" x14ac:dyDescent="0.55000000000000004">
      <c r="D250" s="3"/>
      <c r="E250" s="3"/>
      <c r="F250" s="3"/>
      <c r="G250" s="3"/>
      <c r="H250" s="3"/>
      <c r="I250" s="3"/>
      <c r="J250" s="3"/>
      <c r="K250" s="3"/>
    </row>
    <row r="251" spans="4:11" x14ac:dyDescent="0.55000000000000004">
      <c r="D251" s="3"/>
      <c r="E251" s="3"/>
      <c r="F251" s="3"/>
      <c r="G251" s="3"/>
      <c r="H251" s="3"/>
      <c r="I251" s="3"/>
      <c r="J251" s="3"/>
      <c r="K251" s="3"/>
    </row>
    <row r="252" spans="4:11" x14ac:dyDescent="0.55000000000000004">
      <c r="D252" s="3"/>
      <c r="E252" s="3"/>
      <c r="F252" s="3"/>
      <c r="G252" s="3"/>
      <c r="H252" s="3"/>
      <c r="I252" s="3"/>
      <c r="J252" s="3"/>
      <c r="K252" s="3"/>
    </row>
    <row r="253" spans="4:11" x14ac:dyDescent="0.55000000000000004">
      <c r="D253" s="3"/>
      <c r="E253" s="3"/>
      <c r="F253" s="3"/>
      <c r="G253" s="3"/>
      <c r="H253" s="3"/>
      <c r="I253" s="3"/>
      <c r="J253" s="3"/>
      <c r="K253" s="3"/>
    </row>
    <row r="254" spans="4:11" x14ac:dyDescent="0.55000000000000004">
      <c r="D254" s="3"/>
      <c r="E254" s="3"/>
      <c r="F254" s="3"/>
      <c r="G254" s="3"/>
      <c r="H254" s="3"/>
      <c r="I254" s="3"/>
      <c r="J254" s="3"/>
      <c r="K254" s="3"/>
    </row>
    <row r="255" spans="4:11" x14ac:dyDescent="0.55000000000000004">
      <c r="D255" s="3"/>
      <c r="E255" s="3"/>
      <c r="F255" s="3"/>
      <c r="G255" s="3"/>
      <c r="H255" s="3"/>
      <c r="I255" s="3"/>
      <c r="J255" s="3"/>
      <c r="K255" s="3"/>
    </row>
    <row r="256" spans="4:11" x14ac:dyDescent="0.55000000000000004">
      <c r="D256" s="3"/>
      <c r="E256" s="3"/>
      <c r="F256" s="3"/>
      <c r="G256" s="3"/>
      <c r="H256" s="3"/>
      <c r="I256" s="3"/>
      <c r="J256" s="3"/>
      <c r="K256" s="3"/>
    </row>
    <row r="257" spans="4:11" x14ac:dyDescent="0.55000000000000004">
      <c r="D257" s="3"/>
      <c r="E257" s="3"/>
      <c r="F257" s="3"/>
      <c r="G257" s="3"/>
      <c r="H257" s="3"/>
      <c r="I257" s="3"/>
      <c r="J257" s="3"/>
      <c r="K257" s="3"/>
    </row>
    <row r="258" spans="4:11" x14ac:dyDescent="0.55000000000000004">
      <c r="D258" s="3"/>
      <c r="E258" s="3"/>
      <c r="F258" s="3"/>
      <c r="G258" s="3"/>
      <c r="H258" s="3"/>
      <c r="I258" s="3"/>
      <c r="J258" s="3"/>
      <c r="K258" s="3"/>
    </row>
    <row r="259" spans="4:11" x14ac:dyDescent="0.55000000000000004">
      <c r="D259" s="3"/>
      <c r="E259" s="3"/>
      <c r="F259" s="3"/>
      <c r="G259" s="3"/>
      <c r="H259" s="3"/>
      <c r="I259" s="3"/>
      <c r="J259" s="3"/>
      <c r="K259" s="3"/>
    </row>
    <row r="260" spans="4:11" x14ac:dyDescent="0.55000000000000004">
      <c r="D260" s="3"/>
      <c r="E260" s="3"/>
      <c r="F260" s="3"/>
      <c r="G260" s="3"/>
      <c r="H260" s="3"/>
      <c r="I260" s="3"/>
      <c r="J260" s="3"/>
      <c r="K260" s="3"/>
    </row>
    <row r="261" spans="4:11" x14ac:dyDescent="0.55000000000000004">
      <c r="D261" s="3"/>
      <c r="E261" s="3"/>
      <c r="F261" s="3"/>
      <c r="G261" s="3"/>
      <c r="H261" s="3"/>
      <c r="I261" s="3"/>
      <c r="J261" s="3"/>
      <c r="K261" s="3"/>
    </row>
    <row r="262" spans="4:11" x14ac:dyDescent="0.55000000000000004">
      <c r="D262" s="3"/>
      <c r="E262" s="3"/>
      <c r="F262" s="3"/>
      <c r="G262" s="3"/>
      <c r="H262" s="3"/>
      <c r="I262" s="3"/>
      <c r="J262" s="3"/>
      <c r="K262" s="3"/>
    </row>
    <row r="263" spans="4:11" x14ac:dyDescent="0.55000000000000004">
      <c r="D263" s="3"/>
      <c r="E263" s="3"/>
      <c r="F263" s="3"/>
      <c r="G263" s="3"/>
      <c r="H263" s="3"/>
      <c r="I263" s="3"/>
      <c r="J263" s="3"/>
      <c r="K263" s="3"/>
    </row>
    <row r="264" spans="4:11" x14ac:dyDescent="0.55000000000000004">
      <c r="D264" s="3"/>
      <c r="E264" s="3"/>
      <c r="F264" s="3"/>
      <c r="G264" s="3"/>
      <c r="H264" s="3"/>
      <c r="I264" s="3"/>
      <c r="J264" s="3"/>
      <c r="K264" s="3"/>
    </row>
    <row r="265" spans="4:11" x14ac:dyDescent="0.55000000000000004">
      <c r="D265" s="3"/>
      <c r="E265" s="3"/>
      <c r="F265" s="3"/>
      <c r="G265" s="3"/>
      <c r="H265" s="3"/>
      <c r="I265" s="3"/>
      <c r="J265" s="3"/>
      <c r="K265" s="3"/>
    </row>
    <row r="266" spans="4:11" x14ac:dyDescent="0.55000000000000004">
      <c r="D266" s="3"/>
      <c r="E266" s="3"/>
      <c r="F266" s="3"/>
      <c r="G266" s="3"/>
      <c r="H266" s="3"/>
      <c r="I266" s="3"/>
      <c r="J266" s="3"/>
      <c r="K266" s="3"/>
    </row>
    <row r="267" spans="4:11" x14ac:dyDescent="0.55000000000000004">
      <c r="D267" s="3"/>
      <c r="E267" s="3"/>
      <c r="F267" s="3"/>
      <c r="G267" s="3"/>
      <c r="H267" s="3"/>
      <c r="I267" s="3"/>
      <c r="J267" s="3"/>
      <c r="K267" s="3"/>
    </row>
    <row r="268" spans="4:11" x14ac:dyDescent="0.55000000000000004">
      <c r="D268" s="3"/>
      <c r="E268" s="3"/>
      <c r="F268" s="3"/>
      <c r="G268" s="3"/>
      <c r="H268" s="3"/>
      <c r="I268" s="3"/>
      <c r="J268" s="3"/>
      <c r="K268" s="3"/>
    </row>
    <row r="269" spans="4:11" x14ac:dyDescent="0.55000000000000004">
      <c r="D269" s="3"/>
      <c r="E269" s="3"/>
      <c r="F269" s="3"/>
      <c r="G269" s="3"/>
      <c r="H269" s="3"/>
      <c r="I269" s="3"/>
      <c r="J269" s="3"/>
      <c r="K269" s="3"/>
    </row>
    <row r="270" spans="4:11" x14ac:dyDescent="0.55000000000000004">
      <c r="D270" s="3"/>
      <c r="E270" s="3"/>
      <c r="F270" s="3"/>
      <c r="G270" s="3"/>
      <c r="H270" s="3"/>
      <c r="I270" s="3"/>
      <c r="J270" s="3"/>
      <c r="K270" s="3"/>
    </row>
    <row r="271" spans="4:11" x14ac:dyDescent="0.55000000000000004">
      <c r="D271" s="3"/>
      <c r="E271" s="3"/>
      <c r="F271" s="3"/>
      <c r="G271" s="3"/>
      <c r="H271" s="3"/>
      <c r="I271" s="3"/>
      <c r="J271" s="3"/>
      <c r="K271" s="3"/>
    </row>
    <row r="272" spans="4:11" x14ac:dyDescent="0.55000000000000004">
      <c r="D272" s="3"/>
      <c r="E272" s="3"/>
      <c r="F272" s="3"/>
      <c r="G272" s="3"/>
      <c r="H272" s="3"/>
      <c r="I272" s="3"/>
      <c r="J272" s="3"/>
      <c r="K272" s="3"/>
    </row>
    <row r="273" spans="4:11" x14ac:dyDescent="0.55000000000000004">
      <c r="D273" s="3"/>
      <c r="E273" s="3"/>
      <c r="F273" s="3"/>
      <c r="G273" s="3"/>
      <c r="H273" s="3"/>
      <c r="I273" s="3"/>
      <c r="J273" s="3"/>
      <c r="K273" s="3"/>
    </row>
    <row r="274" spans="4:11" x14ac:dyDescent="0.55000000000000004">
      <c r="D274" s="3"/>
      <c r="E274" s="3"/>
      <c r="F274" s="3"/>
      <c r="G274" s="3"/>
      <c r="H274" s="3"/>
      <c r="I274" s="3"/>
      <c r="J274" s="3"/>
      <c r="K274" s="3"/>
    </row>
    <row r="275" spans="4:11" x14ac:dyDescent="0.55000000000000004">
      <c r="D275" s="3"/>
      <c r="E275" s="3"/>
      <c r="F275" s="3"/>
      <c r="G275" s="3"/>
      <c r="H275" s="3"/>
      <c r="I275" s="3"/>
      <c r="J275" s="3"/>
      <c r="K275" s="3"/>
    </row>
    <row r="276" spans="4:11" x14ac:dyDescent="0.55000000000000004">
      <c r="D276" s="3"/>
      <c r="E276" s="3"/>
      <c r="F276" s="3"/>
      <c r="G276" s="3"/>
      <c r="H276" s="3"/>
      <c r="I276" s="3"/>
      <c r="J276" s="3"/>
      <c r="K276" s="3"/>
    </row>
    <row r="277" spans="4:11" x14ac:dyDescent="0.55000000000000004">
      <c r="D277" s="3"/>
      <c r="E277" s="3"/>
      <c r="F277" s="3"/>
      <c r="G277" s="3"/>
      <c r="H277" s="3"/>
      <c r="I277" s="3"/>
      <c r="J277" s="3"/>
      <c r="K277" s="3"/>
    </row>
    <row r="278" spans="4:11" x14ac:dyDescent="0.55000000000000004">
      <c r="D278" s="3"/>
      <c r="E278" s="3"/>
      <c r="F278" s="3"/>
      <c r="G278" s="3"/>
      <c r="H278" s="3"/>
      <c r="I278" s="3"/>
      <c r="J278" s="3"/>
      <c r="K278" s="3"/>
    </row>
    <row r="279" spans="4:11" x14ac:dyDescent="0.55000000000000004">
      <c r="D279" s="3"/>
      <c r="E279" s="3"/>
      <c r="F279" s="3"/>
      <c r="G279" s="3"/>
      <c r="H279" s="3"/>
      <c r="I279" s="3"/>
      <c r="J279" s="3"/>
      <c r="K279" s="3"/>
    </row>
    <row r="280" spans="4:11" x14ac:dyDescent="0.55000000000000004">
      <c r="D280" s="3"/>
      <c r="E280" s="3"/>
      <c r="F280" s="3"/>
      <c r="G280" s="3"/>
      <c r="H280" s="3"/>
      <c r="I280" s="3"/>
      <c r="J280" s="3"/>
      <c r="K280" s="3"/>
    </row>
    <row r="281" spans="4:11" x14ac:dyDescent="0.55000000000000004">
      <c r="D281" s="3"/>
      <c r="E281" s="3"/>
      <c r="F281" s="3"/>
      <c r="G281" s="3"/>
      <c r="H281" s="3"/>
      <c r="I281" s="3"/>
      <c r="J281" s="3"/>
      <c r="K281" s="3"/>
    </row>
    <row r="282" spans="4:11" x14ac:dyDescent="0.55000000000000004">
      <c r="D282" s="3"/>
      <c r="E282" s="3"/>
      <c r="F282" s="3"/>
      <c r="G282" s="3"/>
      <c r="H282" s="3"/>
      <c r="I282" s="3"/>
      <c r="J282" s="3"/>
      <c r="K282" s="3"/>
    </row>
    <row r="283" spans="4:11" x14ac:dyDescent="0.55000000000000004">
      <c r="D283" s="3"/>
      <c r="E283" s="3"/>
      <c r="F283" s="3"/>
      <c r="G283" s="3"/>
      <c r="H283" s="3"/>
      <c r="I283" s="3"/>
      <c r="J283" s="3"/>
      <c r="K283" s="3"/>
    </row>
    <row r="284" spans="4:11" x14ac:dyDescent="0.55000000000000004">
      <c r="D284" s="3"/>
      <c r="E284" s="3"/>
      <c r="F284" s="3"/>
      <c r="G284" s="3"/>
      <c r="H284" s="3"/>
      <c r="I284" s="3"/>
      <c r="J284" s="3"/>
      <c r="K284" s="3"/>
    </row>
    <row r="285" spans="4:11" x14ac:dyDescent="0.55000000000000004">
      <c r="D285" s="3"/>
      <c r="E285" s="3"/>
      <c r="F285" s="3"/>
      <c r="G285" s="3"/>
      <c r="H285" s="3"/>
      <c r="I285" s="3"/>
      <c r="J285" s="3"/>
      <c r="K285" s="3"/>
    </row>
    <row r="286" spans="4:11" x14ac:dyDescent="0.55000000000000004">
      <c r="D286" s="3"/>
      <c r="E286" s="3"/>
      <c r="F286" s="3"/>
      <c r="G286" s="3"/>
      <c r="H286" s="3"/>
      <c r="I286" s="3"/>
      <c r="J286" s="3"/>
      <c r="K286" s="3"/>
    </row>
    <row r="287" spans="4:11" x14ac:dyDescent="0.55000000000000004">
      <c r="D287" s="3"/>
      <c r="E287" s="3"/>
      <c r="F287" s="3"/>
      <c r="G287" s="3"/>
      <c r="H287" s="3"/>
      <c r="I287" s="3"/>
      <c r="J287" s="3"/>
      <c r="K287" s="3"/>
    </row>
    <row r="288" spans="4:11" x14ac:dyDescent="0.55000000000000004">
      <c r="D288" s="3"/>
      <c r="E288" s="3"/>
      <c r="F288" s="3"/>
      <c r="G288" s="3"/>
      <c r="H288" s="3"/>
      <c r="I288" s="3"/>
      <c r="J288" s="3"/>
      <c r="K288" s="3"/>
    </row>
    <row r="289" spans="4:11" x14ac:dyDescent="0.55000000000000004">
      <c r="D289" s="3"/>
      <c r="E289" s="3"/>
      <c r="F289" s="3"/>
      <c r="G289" s="3"/>
      <c r="H289" s="3"/>
      <c r="I289" s="3"/>
      <c r="J289" s="3"/>
      <c r="K289" s="3"/>
    </row>
    <row r="290" spans="4:11" x14ac:dyDescent="0.55000000000000004">
      <c r="D290" s="3"/>
      <c r="E290" s="3"/>
      <c r="F290" s="3"/>
      <c r="G290" s="3"/>
      <c r="H290" s="3"/>
      <c r="I290" s="3"/>
      <c r="J290" s="3"/>
      <c r="K290" s="3"/>
    </row>
    <row r="291" spans="4:11" x14ac:dyDescent="0.55000000000000004">
      <c r="D291" s="3"/>
      <c r="E291" s="3"/>
      <c r="F291" s="3"/>
      <c r="G291" s="3"/>
      <c r="H291" s="3"/>
      <c r="I291" s="3"/>
      <c r="J291" s="3"/>
      <c r="K291" s="3"/>
    </row>
    <row r="292" spans="4:11" x14ac:dyDescent="0.55000000000000004">
      <c r="D292" s="3"/>
      <c r="E292" s="3"/>
      <c r="F292" s="3"/>
      <c r="G292" s="3"/>
      <c r="H292" s="3"/>
      <c r="I292" s="3"/>
      <c r="J292" s="3"/>
      <c r="K292" s="3"/>
    </row>
    <row r="293" spans="4:11" x14ac:dyDescent="0.55000000000000004">
      <c r="D293" s="3"/>
      <c r="E293" s="3"/>
      <c r="F293" s="3"/>
      <c r="G293" s="3"/>
      <c r="H293" s="3"/>
      <c r="I293" s="3"/>
      <c r="J293" s="3"/>
      <c r="K293" s="3"/>
    </row>
    <row r="294" spans="4:11" x14ac:dyDescent="0.55000000000000004">
      <c r="D294" s="3"/>
      <c r="E294" s="3"/>
      <c r="F294" s="3"/>
      <c r="G294" s="3"/>
      <c r="H294" s="3"/>
      <c r="I294" s="3"/>
      <c r="J294" s="3"/>
      <c r="K294" s="3"/>
    </row>
    <row r="295" spans="4:11" x14ac:dyDescent="0.55000000000000004">
      <c r="D295" s="3"/>
      <c r="E295" s="3"/>
      <c r="F295" s="3"/>
      <c r="G295" s="3"/>
      <c r="H295" s="3"/>
      <c r="I295" s="3"/>
      <c r="J295" s="3"/>
      <c r="K295" s="3"/>
    </row>
    <row r="296" spans="4:11" x14ac:dyDescent="0.55000000000000004">
      <c r="D296" s="3"/>
      <c r="E296" s="3"/>
      <c r="F296" s="3"/>
      <c r="G296" s="3"/>
      <c r="H296" s="3"/>
      <c r="I296" s="3"/>
      <c r="J296" s="3"/>
      <c r="K296" s="3"/>
    </row>
    <row r="297" spans="4:11" x14ac:dyDescent="0.55000000000000004">
      <c r="D297" s="3"/>
      <c r="E297" s="3"/>
      <c r="F297" s="3"/>
      <c r="G297" s="3"/>
      <c r="H297" s="3"/>
      <c r="I297" s="3"/>
      <c r="J297" s="3"/>
      <c r="K297" s="3"/>
    </row>
    <row r="298" spans="4:11" x14ac:dyDescent="0.55000000000000004">
      <c r="D298" s="3"/>
      <c r="E298" s="3"/>
      <c r="F298" s="3"/>
      <c r="G298" s="3"/>
      <c r="H298" s="3"/>
      <c r="I298" s="3"/>
      <c r="J298" s="3"/>
      <c r="K298" s="3"/>
    </row>
    <row r="299" spans="4:11" x14ac:dyDescent="0.55000000000000004">
      <c r="D299" s="3"/>
      <c r="E299" s="3"/>
      <c r="F299" s="3"/>
      <c r="G299" s="3"/>
      <c r="H299" s="3"/>
      <c r="I299" s="3"/>
      <c r="J299" s="3"/>
      <c r="K299" s="3"/>
    </row>
    <row r="300" spans="4:11" x14ac:dyDescent="0.55000000000000004">
      <c r="D300" s="3"/>
      <c r="E300" s="3"/>
      <c r="F300" s="3"/>
      <c r="G300" s="3"/>
      <c r="H300" s="3"/>
      <c r="I300" s="3"/>
      <c r="J300" s="3"/>
      <c r="K300" s="3"/>
    </row>
    <row r="301" spans="4:11" x14ac:dyDescent="0.55000000000000004">
      <c r="D301" s="3"/>
      <c r="E301" s="3"/>
      <c r="F301" s="3"/>
      <c r="G301" s="3"/>
      <c r="H301" s="3"/>
      <c r="I301" s="3"/>
      <c r="J301" s="3"/>
      <c r="K301" s="3"/>
    </row>
    <row r="302" spans="4:11" x14ac:dyDescent="0.55000000000000004">
      <c r="D302" s="3"/>
      <c r="E302" s="3"/>
      <c r="F302" s="3"/>
      <c r="G302" s="3"/>
      <c r="H302" s="3"/>
      <c r="I302" s="3"/>
      <c r="J302" s="3"/>
      <c r="K302" s="3"/>
    </row>
    <row r="303" spans="4:11" x14ac:dyDescent="0.55000000000000004">
      <c r="D303" s="3"/>
      <c r="E303" s="3"/>
      <c r="F303" s="3"/>
      <c r="G303" s="3"/>
      <c r="H303" s="3"/>
      <c r="I303" s="3"/>
      <c r="J303" s="3"/>
      <c r="K303" s="3"/>
    </row>
    <row r="304" spans="4:11" x14ac:dyDescent="0.55000000000000004">
      <c r="D304" s="3"/>
      <c r="E304" s="3"/>
      <c r="F304" s="3"/>
      <c r="G304" s="3"/>
      <c r="H304" s="3"/>
      <c r="I304" s="3"/>
      <c r="J304" s="3"/>
      <c r="K304" s="3"/>
    </row>
    <row r="305" spans="4:11" x14ac:dyDescent="0.55000000000000004">
      <c r="D305" s="3"/>
      <c r="E305" s="3"/>
      <c r="F305" s="3"/>
      <c r="G305" s="3"/>
      <c r="H305" s="3"/>
      <c r="I305" s="3"/>
      <c r="J305" s="3"/>
      <c r="K305" s="3"/>
    </row>
    <row r="306" spans="4:11" x14ac:dyDescent="0.55000000000000004">
      <c r="D306" s="3"/>
      <c r="E306" s="3"/>
      <c r="F306" s="3"/>
      <c r="G306" s="3"/>
      <c r="H306" s="3"/>
      <c r="I306" s="3"/>
      <c r="J306" s="3"/>
      <c r="K306" s="3"/>
    </row>
    <row r="307" spans="4:11" x14ac:dyDescent="0.55000000000000004">
      <c r="D307" s="3"/>
      <c r="E307" s="3"/>
      <c r="F307" s="3"/>
      <c r="G307" s="3"/>
      <c r="H307" s="3"/>
      <c r="I307" s="3"/>
      <c r="J307" s="3"/>
      <c r="K307" s="3"/>
    </row>
    <row r="308" spans="4:11" x14ac:dyDescent="0.55000000000000004">
      <c r="D308" s="3"/>
      <c r="E308" s="3"/>
      <c r="F308" s="3"/>
      <c r="G308" s="3"/>
      <c r="H308" s="3"/>
      <c r="I308" s="3"/>
      <c r="J308" s="3"/>
      <c r="K308" s="3"/>
    </row>
    <row r="309" spans="4:11" x14ac:dyDescent="0.55000000000000004">
      <c r="D309" s="3"/>
      <c r="E309" s="3"/>
      <c r="F309" s="3"/>
      <c r="G309" s="3"/>
      <c r="H309" s="3"/>
      <c r="I309" s="3"/>
      <c r="J309" s="3"/>
      <c r="K309" s="3"/>
    </row>
    <row r="310" spans="4:11" x14ac:dyDescent="0.55000000000000004">
      <c r="D310" s="3"/>
      <c r="E310" s="3"/>
      <c r="F310" s="3"/>
      <c r="G310" s="3"/>
      <c r="H310" s="3"/>
      <c r="I310" s="3"/>
      <c r="J310" s="3"/>
      <c r="K310" s="3"/>
    </row>
    <row r="311" spans="4:11" x14ac:dyDescent="0.55000000000000004">
      <c r="D311" s="3"/>
      <c r="E311" s="3"/>
      <c r="F311" s="3"/>
      <c r="G311" s="3"/>
      <c r="H311" s="3"/>
      <c r="I311" s="3"/>
      <c r="J311" s="3"/>
      <c r="K311" s="3"/>
    </row>
    <row r="312" spans="4:11" x14ac:dyDescent="0.55000000000000004">
      <c r="D312" s="3"/>
      <c r="E312" s="3"/>
      <c r="F312" s="3"/>
      <c r="G312" s="3"/>
      <c r="H312" s="3"/>
      <c r="I312" s="3"/>
      <c r="J312" s="3"/>
      <c r="K312" s="3"/>
    </row>
    <row r="313" spans="4:11" x14ac:dyDescent="0.55000000000000004">
      <c r="D313" s="3"/>
      <c r="E313" s="3"/>
      <c r="F313" s="3"/>
      <c r="G313" s="3"/>
      <c r="H313" s="3"/>
      <c r="I313" s="3"/>
      <c r="J313" s="3"/>
      <c r="K313" s="3"/>
    </row>
    <row r="314" spans="4:11" x14ac:dyDescent="0.55000000000000004">
      <c r="D314" s="3"/>
      <c r="E314" s="3"/>
      <c r="F314" s="3"/>
      <c r="G314" s="3"/>
      <c r="H314" s="3"/>
      <c r="I314" s="3"/>
      <c r="J314" s="3"/>
      <c r="K314" s="3"/>
    </row>
    <row r="315" spans="4:11" x14ac:dyDescent="0.55000000000000004">
      <c r="D315" s="3"/>
      <c r="E315" s="3"/>
      <c r="F315" s="3"/>
      <c r="G315" s="3"/>
      <c r="H315" s="3"/>
      <c r="I315" s="3"/>
      <c r="J315" s="3"/>
      <c r="K315" s="3"/>
    </row>
    <row r="316" spans="4:11" x14ac:dyDescent="0.55000000000000004">
      <c r="D316" s="3"/>
      <c r="E316" s="3"/>
      <c r="F316" s="3"/>
      <c r="G316" s="3"/>
      <c r="H316" s="3"/>
      <c r="I316" s="3"/>
      <c r="J316" s="3"/>
      <c r="K316" s="3"/>
    </row>
    <row r="317" spans="4:11" x14ac:dyDescent="0.55000000000000004">
      <c r="D317" s="3"/>
      <c r="E317" s="3"/>
      <c r="F317" s="3"/>
      <c r="G317" s="3"/>
      <c r="H317" s="3"/>
      <c r="I317" s="3"/>
      <c r="J317" s="3"/>
      <c r="K317" s="3"/>
    </row>
    <row r="318" spans="4:11" x14ac:dyDescent="0.55000000000000004">
      <c r="D318" s="3"/>
      <c r="E318" s="3"/>
      <c r="F318" s="3"/>
      <c r="G318" s="3"/>
      <c r="H318" s="3"/>
      <c r="I318" s="3"/>
      <c r="J318" s="3"/>
      <c r="K318" s="3"/>
    </row>
    <row r="319" spans="4:11" x14ac:dyDescent="0.55000000000000004">
      <c r="D319" s="3"/>
      <c r="E319" s="3"/>
      <c r="F319" s="3"/>
      <c r="G319" s="3"/>
      <c r="H319" s="3"/>
      <c r="I319" s="3"/>
      <c r="J319" s="3"/>
      <c r="K319" s="3"/>
    </row>
    <row r="320" spans="4:11" x14ac:dyDescent="0.55000000000000004">
      <c r="D320" s="3"/>
      <c r="E320" s="3"/>
      <c r="F320" s="3"/>
      <c r="G320" s="3"/>
      <c r="H320" s="3"/>
      <c r="I320" s="3"/>
      <c r="J320" s="3"/>
      <c r="K320" s="3"/>
    </row>
    <row r="321" spans="4:11" x14ac:dyDescent="0.55000000000000004">
      <c r="D321" s="3"/>
      <c r="E321" s="3"/>
      <c r="F321" s="3"/>
      <c r="G321" s="3"/>
      <c r="H321" s="3"/>
      <c r="I321" s="3"/>
      <c r="J321" s="3"/>
      <c r="K321" s="3"/>
    </row>
    <row r="322" spans="4:11" x14ac:dyDescent="0.55000000000000004">
      <c r="D322" s="3"/>
      <c r="E322" s="3"/>
      <c r="F322" s="3"/>
      <c r="G322" s="3"/>
      <c r="H322" s="3"/>
      <c r="I322" s="3"/>
      <c r="J322" s="3"/>
      <c r="K322" s="3"/>
    </row>
    <row r="323" spans="4:11" x14ac:dyDescent="0.55000000000000004">
      <c r="D323" s="3"/>
      <c r="E323" s="3"/>
      <c r="F323" s="3"/>
      <c r="G323" s="3"/>
      <c r="H323" s="3"/>
      <c r="I323" s="3"/>
      <c r="J323" s="3"/>
      <c r="K323" s="3"/>
    </row>
    <row r="324" spans="4:11" x14ac:dyDescent="0.55000000000000004">
      <c r="D324" s="3"/>
      <c r="E324" s="3"/>
      <c r="F324" s="3"/>
      <c r="G324" s="3"/>
      <c r="H324" s="3"/>
      <c r="I324" s="3"/>
      <c r="J324" s="3"/>
      <c r="K324" s="3"/>
    </row>
    <row r="325" spans="4:11" x14ac:dyDescent="0.55000000000000004">
      <c r="D325" s="3"/>
      <c r="E325" s="3"/>
      <c r="F325" s="3"/>
      <c r="G325" s="3"/>
      <c r="H325" s="3"/>
      <c r="I325" s="3"/>
      <c r="J325" s="3"/>
      <c r="K325" s="3"/>
    </row>
    <row r="326" spans="4:11" x14ac:dyDescent="0.55000000000000004">
      <c r="D326" s="3"/>
      <c r="E326" s="3"/>
      <c r="F326" s="3"/>
      <c r="G326" s="3"/>
      <c r="H326" s="3"/>
      <c r="I326" s="3"/>
      <c r="J326" s="3"/>
      <c r="K326" s="3"/>
    </row>
    <row r="327" spans="4:11" x14ac:dyDescent="0.55000000000000004">
      <c r="D327" s="3"/>
      <c r="E327" s="3"/>
      <c r="F327" s="3"/>
      <c r="G327" s="3"/>
      <c r="H327" s="3"/>
      <c r="I327" s="3"/>
      <c r="J327" s="3"/>
      <c r="K327" s="3"/>
    </row>
    <row r="328" spans="4:11" x14ac:dyDescent="0.55000000000000004">
      <c r="D328" s="3"/>
      <c r="E328" s="3"/>
      <c r="F328" s="3"/>
      <c r="G328" s="3"/>
      <c r="H328" s="3"/>
      <c r="I328" s="3"/>
      <c r="J328" s="3"/>
      <c r="K328" s="3"/>
    </row>
    <row r="329" spans="4:11" x14ac:dyDescent="0.55000000000000004">
      <c r="D329" s="3"/>
      <c r="E329" s="3"/>
      <c r="F329" s="3"/>
      <c r="G329" s="3"/>
      <c r="H329" s="3"/>
      <c r="I329" s="3"/>
      <c r="J329" s="3"/>
      <c r="K329" s="3"/>
    </row>
    <row r="330" spans="4:11" x14ac:dyDescent="0.55000000000000004">
      <c r="D330" s="3"/>
      <c r="E330" s="3"/>
      <c r="F330" s="3"/>
      <c r="G330" s="3"/>
      <c r="H330" s="3"/>
      <c r="I330" s="3"/>
      <c r="J330" s="3"/>
      <c r="K330" s="3"/>
    </row>
    <row r="331" spans="4:11" x14ac:dyDescent="0.55000000000000004">
      <c r="D331" s="3"/>
      <c r="E331" s="3"/>
      <c r="F331" s="3"/>
      <c r="G331" s="3"/>
      <c r="H331" s="3"/>
      <c r="I331" s="3"/>
      <c r="J331" s="3"/>
      <c r="K331" s="3"/>
    </row>
    <row r="332" spans="4:11" x14ac:dyDescent="0.55000000000000004">
      <c r="D332" s="3"/>
      <c r="E332" s="3"/>
      <c r="F332" s="3"/>
      <c r="G332" s="3"/>
      <c r="H332" s="3"/>
      <c r="I332" s="3"/>
      <c r="J332" s="3"/>
      <c r="K332" s="3"/>
    </row>
    <row r="333" spans="4:11" x14ac:dyDescent="0.55000000000000004">
      <c r="D333" s="3"/>
      <c r="E333" s="3"/>
      <c r="F333" s="3"/>
      <c r="G333" s="3"/>
      <c r="H333" s="3"/>
      <c r="I333" s="3"/>
      <c r="J333" s="3"/>
      <c r="K333" s="3"/>
    </row>
    <row r="334" spans="4:11" x14ac:dyDescent="0.55000000000000004">
      <c r="D334" s="3"/>
      <c r="E334" s="3"/>
      <c r="F334" s="3"/>
      <c r="G334" s="3"/>
      <c r="H334" s="3"/>
      <c r="I334" s="3"/>
      <c r="J334" s="3"/>
      <c r="K334" s="3"/>
    </row>
    <row r="335" spans="4:11" x14ac:dyDescent="0.55000000000000004">
      <c r="D335" s="3"/>
      <c r="E335" s="3"/>
      <c r="F335" s="3"/>
      <c r="G335" s="3"/>
      <c r="H335" s="3"/>
      <c r="I335" s="3"/>
      <c r="J335" s="3"/>
      <c r="K335" s="3"/>
    </row>
    <row r="336" spans="4:11" x14ac:dyDescent="0.55000000000000004">
      <c r="D336" s="3"/>
      <c r="E336" s="3"/>
      <c r="F336" s="3"/>
      <c r="G336" s="3"/>
      <c r="H336" s="3"/>
      <c r="I336" s="3"/>
      <c r="J336" s="3"/>
      <c r="K336" s="3"/>
    </row>
    <row r="337" spans="4:11" x14ac:dyDescent="0.55000000000000004">
      <c r="D337" s="3"/>
      <c r="E337" s="3"/>
      <c r="F337" s="3"/>
      <c r="G337" s="3"/>
      <c r="H337" s="3"/>
      <c r="I337" s="3"/>
      <c r="J337" s="3"/>
      <c r="K337" s="3"/>
    </row>
    <row r="338" spans="4:11" x14ac:dyDescent="0.55000000000000004">
      <c r="D338" s="3"/>
      <c r="E338" s="3"/>
      <c r="F338" s="3"/>
      <c r="G338" s="3"/>
      <c r="H338" s="3"/>
      <c r="I338" s="3"/>
      <c r="J338" s="3"/>
      <c r="K338" s="3"/>
    </row>
    <row r="339" spans="4:11" x14ac:dyDescent="0.55000000000000004">
      <c r="D339" s="3"/>
      <c r="E339" s="3"/>
      <c r="F339" s="3"/>
      <c r="G339" s="3"/>
      <c r="H339" s="3"/>
      <c r="I339" s="3"/>
      <c r="J339" s="3"/>
      <c r="K339" s="3"/>
    </row>
    <row r="340" spans="4:11" x14ac:dyDescent="0.55000000000000004">
      <c r="D340" s="3"/>
      <c r="E340" s="3"/>
      <c r="F340" s="3"/>
      <c r="G340" s="3"/>
      <c r="H340" s="3"/>
      <c r="I340" s="3"/>
      <c r="J340" s="3"/>
      <c r="K340" s="3"/>
    </row>
    <row r="341" spans="4:11" x14ac:dyDescent="0.55000000000000004">
      <c r="D341" s="3"/>
      <c r="E341" s="3"/>
      <c r="F341" s="3"/>
      <c r="G341" s="3"/>
      <c r="H341" s="3"/>
      <c r="I341" s="3"/>
      <c r="J341" s="3"/>
      <c r="K341" s="3"/>
    </row>
    <row r="342" spans="4:11" x14ac:dyDescent="0.55000000000000004">
      <c r="D342" s="3"/>
      <c r="E342" s="3"/>
      <c r="F342" s="3"/>
      <c r="G342" s="3"/>
      <c r="H342" s="3"/>
      <c r="I342" s="3"/>
      <c r="J342" s="3"/>
      <c r="K342" s="3"/>
    </row>
    <row r="343" spans="4:11" x14ac:dyDescent="0.55000000000000004">
      <c r="D343" s="3"/>
      <c r="E343" s="3"/>
      <c r="F343" s="3"/>
      <c r="G343" s="3"/>
      <c r="H343" s="3"/>
      <c r="I343" s="3"/>
      <c r="J343" s="3"/>
      <c r="K343" s="3"/>
    </row>
    <row r="344" spans="4:11" x14ac:dyDescent="0.55000000000000004">
      <c r="D344" s="3"/>
      <c r="E344" s="3"/>
      <c r="F344" s="3"/>
      <c r="G344" s="3"/>
      <c r="H344" s="3"/>
      <c r="I344" s="3"/>
      <c r="J344" s="3"/>
      <c r="K344" s="3"/>
    </row>
    <row r="345" spans="4:11" x14ac:dyDescent="0.55000000000000004">
      <c r="D345" s="3"/>
      <c r="E345" s="3"/>
      <c r="F345" s="3"/>
      <c r="G345" s="3"/>
      <c r="H345" s="3"/>
      <c r="I345" s="3"/>
      <c r="J345" s="3"/>
      <c r="K345" s="3"/>
    </row>
    <row r="346" spans="4:11" x14ac:dyDescent="0.55000000000000004">
      <c r="D346" s="3"/>
      <c r="E346" s="3"/>
      <c r="F346" s="3"/>
      <c r="G346" s="3"/>
      <c r="H346" s="3"/>
      <c r="I346" s="3"/>
      <c r="J346" s="3"/>
      <c r="K346" s="3"/>
    </row>
    <row r="347" spans="4:11" x14ac:dyDescent="0.55000000000000004">
      <c r="D347" s="3"/>
      <c r="E347" s="3"/>
      <c r="F347" s="3"/>
      <c r="G347" s="3"/>
      <c r="H347" s="3"/>
      <c r="I347" s="3"/>
      <c r="J347" s="3"/>
      <c r="K347" s="3"/>
    </row>
    <row r="348" spans="4:11" x14ac:dyDescent="0.55000000000000004">
      <c r="D348" s="3"/>
      <c r="E348" s="3"/>
      <c r="F348" s="3"/>
      <c r="G348" s="3"/>
      <c r="H348" s="3"/>
      <c r="I348" s="3"/>
      <c r="J348" s="3"/>
      <c r="K348" s="3"/>
    </row>
    <row r="349" spans="4:11" x14ac:dyDescent="0.55000000000000004">
      <c r="D349" s="3"/>
      <c r="E349" s="3"/>
      <c r="F349" s="3"/>
      <c r="G349" s="3"/>
      <c r="H349" s="3"/>
      <c r="I349" s="3"/>
      <c r="J349" s="3"/>
      <c r="K349" s="3"/>
    </row>
    <row r="350" spans="4:11" x14ac:dyDescent="0.55000000000000004">
      <c r="D350" s="3"/>
      <c r="E350" s="3"/>
      <c r="F350" s="3"/>
      <c r="G350" s="3"/>
      <c r="H350" s="3"/>
      <c r="I350" s="3"/>
      <c r="J350" s="3"/>
      <c r="K350" s="3"/>
    </row>
    <row r="351" spans="4:11" x14ac:dyDescent="0.55000000000000004">
      <c r="D351" s="3"/>
      <c r="E351" s="3"/>
      <c r="F351" s="3"/>
      <c r="G351" s="3"/>
      <c r="H351" s="3"/>
      <c r="I351" s="3"/>
      <c r="J351" s="3"/>
      <c r="K351" s="3"/>
    </row>
    <row r="352" spans="4:11" x14ac:dyDescent="0.55000000000000004">
      <c r="D352" s="3"/>
      <c r="E352" s="3"/>
      <c r="F352" s="3"/>
      <c r="G352" s="3"/>
      <c r="H352" s="3"/>
      <c r="I352" s="3"/>
      <c r="J352" s="3"/>
      <c r="K352" s="3"/>
    </row>
    <row r="353" spans="4:11" x14ac:dyDescent="0.55000000000000004">
      <c r="D353" s="3"/>
      <c r="E353" s="3"/>
      <c r="F353" s="3"/>
      <c r="G353" s="3"/>
      <c r="H353" s="3"/>
      <c r="I353" s="3"/>
      <c r="J353" s="3"/>
      <c r="K353" s="3"/>
    </row>
    <row r="354" spans="4:11" x14ac:dyDescent="0.55000000000000004">
      <c r="D354" s="3"/>
      <c r="E354" s="3"/>
      <c r="F354" s="3"/>
      <c r="G354" s="3"/>
      <c r="H354" s="3"/>
      <c r="I354" s="3"/>
      <c r="J354" s="3"/>
      <c r="K354" s="3"/>
    </row>
    <row r="355" spans="4:11" x14ac:dyDescent="0.55000000000000004">
      <c r="D355" s="3"/>
      <c r="E355" s="3"/>
      <c r="F355" s="3"/>
      <c r="G355" s="3"/>
      <c r="H355" s="3"/>
      <c r="I355" s="3"/>
      <c r="J355" s="3"/>
      <c r="K355" s="3"/>
    </row>
    <row r="356" spans="4:11" x14ac:dyDescent="0.55000000000000004">
      <c r="D356" s="3"/>
      <c r="E356" s="3"/>
      <c r="F356" s="3"/>
      <c r="G356" s="3"/>
      <c r="H356" s="3"/>
      <c r="I356" s="3"/>
      <c r="J356" s="3"/>
      <c r="K356" s="3"/>
    </row>
    <row r="357" spans="4:11" x14ac:dyDescent="0.55000000000000004">
      <c r="D357" s="3"/>
      <c r="E357" s="3"/>
      <c r="F357" s="3"/>
      <c r="G357" s="3"/>
      <c r="H357" s="3"/>
      <c r="I357" s="3"/>
      <c r="J357" s="3"/>
      <c r="K357" s="3"/>
    </row>
    <row r="358" spans="4:11" x14ac:dyDescent="0.55000000000000004">
      <c r="D358" s="3"/>
      <c r="E358" s="3"/>
      <c r="F358" s="3"/>
      <c r="G358" s="3"/>
      <c r="H358" s="3"/>
      <c r="I358" s="3"/>
      <c r="J358" s="3"/>
      <c r="K358" s="3"/>
    </row>
    <row r="359" spans="4:11" x14ac:dyDescent="0.55000000000000004">
      <c r="D359" s="3"/>
      <c r="E359" s="3"/>
      <c r="F359" s="3"/>
      <c r="G359" s="3"/>
      <c r="H359" s="3"/>
      <c r="I359" s="3"/>
      <c r="J359" s="3"/>
      <c r="K359" s="3"/>
    </row>
    <row r="360" spans="4:11" x14ac:dyDescent="0.55000000000000004">
      <c r="D360" s="3"/>
      <c r="E360" s="3"/>
      <c r="F360" s="3"/>
      <c r="G360" s="3"/>
      <c r="H360" s="3"/>
      <c r="I360" s="3"/>
      <c r="J360" s="3"/>
      <c r="K360" s="3"/>
    </row>
    <row r="361" spans="4:11" x14ac:dyDescent="0.55000000000000004">
      <c r="D361" s="3"/>
      <c r="E361" s="3"/>
      <c r="F361" s="3"/>
      <c r="G361" s="3"/>
      <c r="H361" s="3"/>
      <c r="I361" s="3"/>
      <c r="J361" s="3"/>
      <c r="K361" s="3"/>
    </row>
    <row r="362" spans="4:11" x14ac:dyDescent="0.55000000000000004">
      <c r="D362" s="3"/>
      <c r="E362" s="3"/>
      <c r="F362" s="3"/>
      <c r="G362" s="3"/>
      <c r="H362" s="3"/>
      <c r="I362" s="3"/>
      <c r="J362" s="3"/>
      <c r="K362" s="3"/>
    </row>
    <row r="363" spans="4:11" x14ac:dyDescent="0.55000000000000004">
      <c r="D363" s="3"/>
      <c r="E363" s="3"/>
      <c r="F363" s="3"/>
      <c r="G363" s="3"/>
      <c r="H363" s="3"/>
      <c r="I363" s="3"/>
      <c r="J363" s="3"/>
      <c r="K363" s="3"/>
    </row>
    <row r="364" spans="4:11" x14ac:dyDescent="0.55000000000000004">
      <c r="D364" s="3"/>
      <c r="E364" s="3"/>
      <c r="F364" s="3"/>
      <c r="G364" s="3"/>
      <c r="H364" s="3"/>
      <c r="I364" s="3"/>
      <c r="J364" s="3"/>
      <c r="K364" s="3"/>
    </row>
    <row r="365" spans="4:11" x14ac:dyDescent="0.55000000000000004">
      <c r="D365" s="3"/>
      <c r="E365" s="3"/>
      <c r="F365" s="3"/>
      <c r="G365" s="3"/>
      <c r="H365" s="3"/>
      <c r="I365" s="3"/>
      <c r="J365" s="3"/>
      <c r="K365" s="3"/>
    </row>
    <row r="366" spans="4:11" x14ac:dyDescent="0.55000000000000004">
      <c r="D366" s="3"/>
      <c r="E366" s="3"/>
      <c r="F366" s="3"/>
      <c r="G366" s="3"/>
      <c r="H366" s="3"/>
      <c r="I366" s="3"/>
      <c r="J366" s="3"/>
      <c r="K366" s="3"/>
    </row>
    <row r="367" spans="4:11" x14ac:dyDescent="0.55000000000000004">
      <c r="D367" s="3"/>
      <c r="E367" s="3"/>
      <c r="F367" s="3"/>
      <c r="G367" s="3"/>
      <c r="H367" s="3"/>
      <c r="I367" s="3"/>
      <c r="J367" s="3"/>
      <c r="K367" s="3"/>
    </row>
    <row r="368" spans="4:11" x14ac:dyDescent="0.55000000000000004">
      <c r="D368" s="3"/>
      <c r="E368" s="3"/>
      <c r="F368" s="3"/>
      <c r="G368" s="3"/>
      <c r="H368" s="3"/>
      <c r="I368" s="3"/>
      <c r="J368" s="3"/>
      <c r="K368" s="3"/>
    </row>
    <row r="369" spans="4:11" x14ac:dyDescent="0.55000000000000004">
      <c r="D369" s="3"/>
      <c r="E369" s="3"/>
      <c r="F369" s="3"/>
      <c r="G369" s="3"/>
      <c r="H369" s="3"/>
      <c r="I369" s="3"/>
      <c r="J369" s="3"/>
      <c r="K369" s="3"/>
    </row>
    <row r="370" spans="4:11" x14ac:dyDescent="0.55000000000000004">
      <c r="D370" s="3"/>
      <c r="E370" s="3"/>
      <c r="F370" s="3"/>
      <c r="G370" s="3"/>
      <c r="H370" s="3"/>
      <c r="I370" s="3"/>
      <c r="J370" s="3"/>
      <c r="K370" s="3"/>
    </row>
    <row r="371" spans="4:11" x14ac:dyDescent="0.55000000000000004">
      <c r="D371" s="3"/>
      <c r="E371" s="3"/>
      <c r="F371" s="3"/>
      <c r="G371" s="3"/>
      <c r="H371" s="3"/>
      <c r="I371" s="3"/>
      <c r="J371" s="3"/>
      <c r="K371" s="3"/>
    </row>
    <row r="372" spans="4:11" x14ac:dyDescent="0.55000000000000004">
      <c r="D372" s="3"/>
      <c r="E372" s="3"/>
      <c r="F372" s="3"/>
      <c r="G372" s="3"/>
      <c r="H372" s="3"/>
      <c r="I372" s="3"/>
      <c r="J372" s="3"/>
      <c r="K372" s="3"/>
    </row>
    <row r="373" spans="4:11" x14ac:dyDescent="0.55000000000000004">
      <c r="D373" s="3"/>
      <c r="E373" s="3"/>
      <c r="F373" s="3"/>
      <c r="G373" s="3"/>
      <c r="H373" s="3"/>
      <c r="I373" s="3"/>
      <c r="J373" s="3"/>
      <c r="K373" s="3"/>
    </row>
    <row r="374" spans="4:11" x14ac:dyDescent="0.55000000000000004">
      <c r="D374" s="3"/>
      <c r="E374" s="3"/>
      <c r="F374" s="3"/>
      <c r="G374" s="3"/>
      <c r="H374" s="3"/>
      <c r="I374" s="3"/>
      <c r="J374" s="3"/>
      <c r="K374" s="3"/>
    </row>
    <row r="375" spans="4:11" x14ac:dyDescent="0.55000000000000004">
      <c r="D375" s="3"/>
      <c r="E375" s="3"/>
      <c r="F375" s="3"/>
      <c r="G375" s="3"/>
      <c r="H375" s="3"/>
      <c r="I375" s="3"/>
      <c r="J375" s="3"/>
      <c r="K375" s="3"/>
    </row>
    <row r="376" spans="4:11" x14ac:dyDescent="0.55000000000000004">
      <c r="D376" s="3"/>
      <c r="E376" s="3"/>
      <c r="F376" s="3"/>
      <c r="G376" s="3"/>
      <c r="H376" s="3"/>
      <c r="I376" s="3"/>
      <c r="J376" s="3"/>
      <c r="K376" s="3"/>
    </row>
    <row r="377" spans="4:11" x14ac:dyDescent="0.55000000000000004">
      <c r="D377" s="3"/>
      <c r="E377" s="3"/>
      <c r="F377" s="3"/>
      <c r="G377" s="3"/>
      <c r="H377" s="3"/>
      <c r="I377" s="3"/>
      <c r="J377" s="3"/>
      <c r="K377" s="3"/>
    </row>
    <row r="378" spans="4:11" x14ac:dyDescent="0.55000000000000004">
      <c r="D378" s="3"/>
      <c r="E378" s="3"/>
      <c r="F378" s="3"/>
      <c r="G378" s="3"/>
      <c r="H378" s="3"/>
      <c r="I378" s="3"/>
      <c r="J378" s="3"/>
      <c r="K378" s="3"/>
    </row>
    <row r="379" spans="4:11" x14ac:dyDescent="0.55000000000000004">
      <c r="D379" s="3"/>
      <c r="E379" s="3"/>
      <c r="F379" s="3"/>
      <c r="G379" s="3"/>
      <c r="H379" s="3"/>
      <c r="I379" s="3"/>
      <c r="J379" s="3"/>
      <c r="K379" s="3"/>
    </row>
    <row r="380" spans="4:11" x14ac:dyDescent="0.55000000000000004">
      <c r="D380" s="3"/>
      <c r="E380" s="3"/>
      <c r="F380" s="3"/>
      <c r="G380" s="3"/>
      <c r="H380" s="3"/>
      <c r="I380" s="3"/>
      <c r="J380" s="3"/>
      <c r="K380" s="3"/>
    </row>
    <row r="381" spans="4:11" x14ac:dyDescent="0.55000000000000004">
      <c r="D381" s="3"/>
      <c r="E381" s="3"/>
      <c r="F381" s="3"/>
      <c r="G381" s="3"/>
      <c r="H381" s="3"/>
      <c r="I381" s="3"/>
      <c r="J381" s="3"/>
      <c r="K381" s="3"/>
    </row>
    <row r="382" spans="4:11" x14ac:dyDescent="0.55000000000000004">
      <c r="D382" s="3"/>
      <c r="E382" s="3"/>
      <c r="F382" s="3"/>
      <c r="G382" s="3"/>
      <c r="H382" s="3"/>
      <c r="I382" s="3"/>
      <c r="J382" s="3"/>
      <c r="K382" s="3"/>
    </row>
    <row r="383" spans="4:11" x14ac:dyDescent="0.55000000000000004">
      <c r="D383" s="3"/>
      <c r="E383" s="3"/>
      <c r="F383" s="3"/>
      <c r="G383" s="3"/>
      <c r="H383" s="3"/>
      <c r="I383" s="3"/>
      <c r="J383" s="3"/>
      <c r="K383" s="3"/>
    </row>
    <row r="384" spans="4:11" x14ac:dyDescent="0.55000000000000004">
      <c r="D384" s="3"/>
      <c r="E384" s="3"/>
      <c r="F384" s="3"/>
      <c r="G384" s="3"/>
      <c r="H384" s="3"/>
      <c r="I384" s="3"/>
      <c r="J384" s="3"/>
      <c r="K384" s="3"/>
    </row>
    <row r="385" spans="4:11" x14ac:dyDescent="0.55000000000000004">
      <c r="D385" s="3"/>
      <c r="E385" s="3"/>
      <c r="F385" s="3"/>
      <c r="G385" s="3"/>
      <c r="H385" s="3"/>
      <c r="I385" s="3"/>
      <c r="J385" s="3"/>
      <c r="K385" s="3"/>
    </row>
    <row r="386" spans="4:11" x14ac:dyDescent="0.55000000000000004">
      <c r="D386" s="3"/>
      <c r="E386" s="3"/>
      <c r="F386" s="3"/>
      <c r="G386" s="3"/>
      <c r="H386" s="3"/>
      <c r="I386" s="3"/>
      <c r="J386" s="3"/>
      <c r="K386" s="3"/>
    </row>
    <row r="387" spans="4:11" x14ac:dyDescent="0.55000000000000004">
      <c r="D387" s="3"/>
      <c r="E387" s="3"/>
      <c r="F387" s="3"/>
      <c r="G387" s="3"/>
      <c r="H387" s="3"/>
      <c r="I387" s="3"/>
      <c r="J387" s="3"/>
      <c r="K387" s="3"/>
    </row>
    <row r="388" spans="4:11" x14ac:dyDescent="0.55000000000000004">
      <c r="D388" s="3"/>
      <c r="E388" s="3"/>
      <c r="F388" s="3"/>
      <c r="G388" s="3"/>
      <c r="H388" s="3"/>
      <c r="I388" s="3"/>
      <c r="J388" s="3"/>
      <c r="K388" s="3"/>
    </row>
    <row r="389" spans="4:11" x14ac:dyDescent="0.55000000000000004">
      <c r="D389" s="3"/>
      <c r="E389" s="3"/>
      <c r="F389" s="3"/>
      <c r="G389" s="3"/>
      <c r="H389" s="3"/>
      <c r="I389" s="3"/>
      <c r="J389" s="3"/>
      <c r="K389" s="3"/>
    </row>
    <row r="390" spans="4:11" x14ac:dyDescent="0.55000000000000004">
      <c r="D390" s="3"/>
      <c r="E390" s="3"/>
      <c r="F390" s="3"/>
      <c r="G390" s="3"/>
      <c r="H390" s="3"/>
      <c r="I390" s="3"/>
      <c r="J390" s="3"/>
      <c r="K390" s="3"/>
    </row>
    <row r="391" spans="4:11" x14ac:dyDescent="0.55000000000000004">
      <c r="D391" s="3"/>
      <c r="E391" s="3"/>
      <c r="F391" s="3"/>
      <c r="G391" s="3"/>
      <c r="H391" s="3"/>
      <c r="I391" s="3"/>
      <c r="J391" s="3"/>
      <c r="K391" s="3"/>
    </row>
    <row r="392" spans="4:11" x14ac:dyDescent="0.55000000000000004">
      <c r="D392" s="3"/>
      <c r="E392" s="3"/>
      <c r="F392" s="3"/>
      <c r="G392" s="3"/>
      <c r="H392" s="3"/>
      <c r="I392" s="3"/>
      <c r="J392" s="3"/>
      <c r="K392" s="3"/>
    </row>
    <row r="393" spans="4:11" x14ac:dyDescent="0.55000000000000004">
      <c r="D393" s="3"/>
      <c r="E393" s="3"/>
      <c r="F393" s="3"/>
      <c r="G393" s="3"/>
      <c r="H393" s="3"/>
      <c r="I393" s="3"/>
      <c r="J393" s="3"/>
      <c r="K393" s="3"/>
    </row>
    <row r="394" spans="4:11" x14ac:dyDescent="0.55000000000000004">
      <c r="D394" s="3"/>
      <c r="E394" s="3"/>
      <c r="F394" s="3"/>
      <c r="G394" s="3"/>
      <c r="H394" s="3"/>
      <c r="I394" s="3"/>
      <c r="J394" s="3"/>
      <c r="K394" s="3"/>
    </row>
    <row r="395" spans="4:11" x14ac:dyDescent="0.55000000000000004">
      <c r="D395" s="3"/>
      <c r="E395" s="3"/>
      <c r="F395" s="3"/>
      <c r="G395" s="3"/>
      <c r="H395" s="3"/>
      <c r="I395" s="3"/>
      <c r="J395" s="3"/>
      <c r="K395" s="3"/>
    </row>
    <row r="396" spans="4:11" x14ac:dyDescent="0.55000000000000004">
      <c r="D396" s="3"/>
      <c r="E396" s="3"/>
      <c r="F396" s="3"/>
      <c r="G396" s="3"/>
      <c r="H396" s="3"/>
      <c r="I396" s="3"/>
      <c r="J396" s="3"/>
      <c r="K396" s="3"/>
    </row>
    <row r="397" spans="4:11" x14ac:dyDescent="0.55000000000000004">
      <c r="D397" s="3"/>
      <c r="E397" s="3"/>
      <c r="F397" s="3"/>
      <c r="G397" s="3"/>
      <c r="H397" s="3"/>
      <c r="I397" s="3"/>
      <c r="J397" s="3"/>
      <c r="K397" s="3"/>
    </row>
    <row r="398" spans="4:11" x14ac:dyDescent="0.55000000000000004">
      <c r="D398" s="3"/>
      <c r="E398" s="3"/>
      <c r="F398" s="3"/>
      <c r="G398" s="3"/>
      <c r="H398" s="3"/>
      <c r="I398" s="3"/>
      <c r="J398" s="3"/>
      <c r="K398" s="3"/>
    </row>
    <row r="399" spans="4:11" x14ac:dyDescent="0.55000000000000004">
      <c r="D399" s="3"/>
      <c r="E399" s="3"/>
      <c r="F399" s="3"/>
      <c r="G399" s="3"/>
      <c r="H399" s="3"/>
      <c r="I399" s="3"/>
      <c r="J399" s="3"/>
      <c r="K399" s="3"/>
    </row>
    <row r="400" spans="4:11" x14ac:dyDescent="0.55000000000000004">
      <c r="D400" s="3"/>
      <c r="E400" s="3"/>
      <c r="F400" s="3"/>
      <c r="G400" s="3"/>
      <c r="H400" s="3"/>
      <c r="I400" s="3"/>
      <c r="J400" s="3"/>
      <c r="K400" s="3"/>
    </row>
    <row r="401" spans="4:11" x14ac:dyDescent="0.55000000000000004">
      <c r="D401" s="3"/>
      <c r="E401" s="3"/>
      <c r="F401" s="3"/>
      <c r="G401" s="3"/>
      <c r="H401" s="3"/>
      <c r="I401" s="3"/>
      <c r="J401" s="3"/>
      <c r="K401" s="3"/>
    </row>
    <row r="402" spans="4:11" x14ac:dyDescent="0.55000000000000004">
      <c r="D402" s="3"/>
      <c r="E402" s="3"/>
      <c r="F402" s="3"/>
      <c r="G402" s="3"/>
      <c r="H402" s="3"/>
      <c r="I402" s="3"/>
      <c r="J402" s="3"/>
      <c r="K402" s="3"/>
    </row>
    <row r="403" spans="4:11" x14ac:dyDescent="0.55000000000000004">
      <c r="D403" s="3"/>
      <c r="E403" s="3"/>
      <c r="F403" s="3"/>
      <c r="G403" s="3"/>
      <c r="H403" s="3"/>
      <c r="I403" s="3"/>
      <c r="J403" s="3"/>
      <c r="K403" s="3"/>
    </row>
    <row r="404" spans="4:11" x14ac:dyDescent="0.55000000000000004">
      <c r="D404" s="3"/>
      <c r="E404" s="3"/>
      <c r="F404" s="3"/>
      <c r="G404" s="3"/>
      <c r="H404" s="3"/>
      <c r="I404" s="3"/>
      <c r="J404" s="3"/>
      <c r="K404" s="3"/>
    </row>
    <row r="405" spans="4:11" x14ac:dyDescent="0.55000000000000004">
      <c r="D405" s="3"/>
      <c r="E405" s="3"/>
      <c r="F405" s="3"/>
      <c r="G405" s="3"/>
      <c r="H405" s="3"/>
      <c r="I405" s="3"/>
      <c r="J405" s="3"/>
      <c r="K405" s="3"/>
    </row>
    <row r="406" spans="4:11" x14ac:dyDescent="0.55000000000000004">
      <c r="D406" s="3"/>
      <c r="E406" s="3"/>
      <c r="F406" s="3"/>
      <c r="G406" s="3"/>
      <c r="H406" s="3"/>
      <c r="I406" s="3"/>
      <c r="J406" s="3"/>
      <c r="K406" s="3"/>
    </row>
    <row r="407" spans="4:11" x14ac:dyDescent="0.55000000000000004">
      <c r="D407" s="3"/>
      <c r="E407" s="3"/>
      <c r="F407" s="3"/>
      <c r="G407" s="3"/>
      <c r="H407" s="3"/>
      <c r="I407" s="3"/>
      <c r="J407" s="3"/>
      <c r="K407" s="3"/>
    </row>
    <row r="408" spans="4:11" x14ac:dyDescent="0.55000000000000004">
      <c r="D408" s="3"/>
      <c r="E408" s="3"/>
      <c r="F408" s="3"/>
      <c r="G408" s="3"/>
      <c r="H408" s="3"/>
      <c r="I408" s="3"/>
      <c r="J408" s="3"/>
      <c r="K408" s="3"/>
    </row>
    <row r="409" spans="4:11" x14ac:dyDescent="0.55000000000000004">
      <c r="D409" s="3"/>
      <c r="E409" s="3"/>
      <c r="F409" s="3"/>
      <c r="G409" s="3"/>
      <c r="H409" s="3"/>
      <c r="I409" s="3"/>
      <c r="J409" s="3"/>
      <c r="K409" s="3"/>
    </row>
    <row r="410" spans="4:11" x14ac:dyDescent="0.55000000000000004">
      <c r="D410" s="3"/>
      <c r="E410" s="3"/>
      <c r="F410" s="3"/>
      <c r="G410" s="3"/>
      <c r="H410" s="3"/>
      <c r="I410" s="3"/>
      <c r="J410" s="3"/>
      <c r="K410" s="3"/>
    </row>
    <row r="411" spans="4:11" x14ac:dyDescent="0.55000000000000004">
      <c r="D411" s="3"/>
      <c r="E411" s="3"/>
      <c r="F411" s="3"/>
      <c r="G411" s="3"/>
      <c r="H411" s="3"/>
      <c r="I411" s="3"/>
      <c r="J411" s="3"/>
      <c r="K411" s="3"/>
    </row>
    <row r="412" spans="4:11" x14ac:dyDescent="0.55000000000000004">
      <c r="D412" s="3"/>
      <c r="E412" s="3"/>
      <c r="F412" s="3"/>
      <c r="G412" s="3"/>
      <c r="H412" s="3"/>
      <c r="I412" s="3"/>
      <c r="J412" s="3"/>
      <c r="K412" s="3"/>
    </row>
    <row r="413" spans="4:11" x14ac:dyDescent="0.55000000000000004">
      <c r="D413" s="3"/>
      <c r="E413" s="3"/>
      <c r="F413" s="3"/>
      <c r="G413" s="3"/>
      <c r="H413" s="3"/>
      <c r="I413" s="3"/>
      <c r="J413" s="3"/>
      <c r="K413" s="3"/>
    </row>
    <row r="414" spans="4:11" x14ac:dyDescent="0.55000000000000004">
      <c r="D414" s="3"/>
      <c r="E414" s="3"/>
      <c r="F414" s="3"/>
      <c r="G414" s="3"/>
      <c r="H414" s="3"/>
      <c r="I414" s="3"/>
      <c r="J414" s="3"/>
      <c r="K414" s="3"/>
    </row>
    <row r="415" spans="4:11" x14ac:dyDescent="0.55000000000000004">
      <c r="D415" s="3"/>
      <c r="E415" s="3"/>
      <c r="F415" s="3"/>
      <c r="G415" s="3"/>
      <c r="H415" s="3"/>
      <c r="I415" s="3"/>
      <c r="J415" s="3"/>
      <c r="K415" s="3"/>
    </row>
    <row r="416" spans="4:11" x14ac:dyDescent="0.55000000000000004">
      <c r="D416" s="3"/>
      <c r="E416" s="3"/>
      <c r="F416" s="3"/>
      <c r="G416" s="3"/>
      <c r="H416" s="3"/>
      <c r="I416" s="3"/>
      <c r="J416" s="3"/>
      <c r="K416" s="3"/>
    </row>
    <row r="417" spans="4:11" x14ac:dyDescent="0.55000000000000004">
      <c r="D417" s="3"/>
      <c r="E417" s="3"/>
      <c r="F417" s="3"/>
      <c r="G417" s="3"/>
      <c r="H417" s="3"/>
      <c r="I417" s="3"/>
      <c r="J417" s="3"/>
      <c r="K417" s="3"/>
    </row>
    <row r="418" spans="4:11" x14ac:dyDescent="0.55000000000000004">
      <c r="D418" s="3"/>
      <c r="E418" s="3"/>
      <c r="F418" s="3"/>
      <c r="G418" s="3"/>
      <c r="H418" s="3"/>
      <c r="I418" s="3"/>
      <c r="J418" s="3"/>
      <c r="K418" s="3"/>
    </row>
    <row r="419" spans="4:11" x14ac:dyDescent="0.55000000000000004">
      <c r="D419" s="3"/>
      <c r="E419" s="3"/>
      <c r="F419" s="3"/>
      <c r="G419" s="3"/>
      <c r="H419" s="3"/>
      <c r="I419" s="3"/>
      <c r="J419" s="3"/>
      <c r="K419" s="3"/>
    </row>
    <row r="420" spans="4:11" x14ac:dyDescent="0.55000000000000004">
      <c r="D420" s="3"/>
      <c r="E420" s="3"/>
      <c r="F420" s="3"/>
      <c r="G420" s="3"/>
      <c r="H420" s="3"/>
      <c r="I420" s="3"/>
      <c r="J420" s="3"/>
      <c r="K420" s="3"/>
    </row>
    <row r="421" spans="4:11" x14ac:dyDescent="0.55000000000000004">
      <c r="D421" s="3"/>
      <c r="E421" s="3"/>
      <c r="F421" s="3"/>
      <c r="G421" s="3"/>
      <c r="H421" s="3"/>
      <c r="I421" s="3"/>
      <c r="J421" s="3"/>
      <c r="K421" s="3"/>
    </row>
    <row r="422" spans="4:11" x14ac:dyDescent="0.55000000000000004">
      <c r="D422" s="3"/>
      <c r="E422" s="3"/>
      <c r="F422" s="3"/>
      <c r="G422" s="3"/>
      <c r="H422" s="3"/>
      <c r="I422" s="3"/>
      <c r="J422" s="3"/>
      <c r="K422" s="3"/>
    </row>
    <row r="423" spans="4:11" x14ac:dyDescent="0.55000000000000004">
      <c r="D423" s="3"/>
      <c r="E423" s="3"/>
      <c r="F423" s="3"/>
      <c r="G423" s="3"/>
      <c r="H423" s="3"/>
      <c r="I423" s="3"/>
      <c r="J423" s="3"/>
      <c r="K423" s="3"/>
    </row>
    <row r="424" spans="4:11" x14ac:dyDescent="0.55000000000000004">
      <c r="D424" s="3"/>
      <c r="E424" s="3"/>
      <c r="F424" s="3"/>
      <c r="G424" s="3"/>
      <c r="H424" s="3"/>
      <c r="I424" s="3"/>
      <c r="J424" s="3"/>
      <c r="K424" s="3"/>
    </row>
    <row r="425" spans="4:11" x14ac:dyDescent="0.55000000000000004">
      <c r="D425" s="3"/>
      <c r="E425" s="3"/>
      <c r="F425" s="3"/>
      <c r="G425" s="3"/>
      <c r="H425" s="3"/>
      <c r="I425" s="3"/>
      <c r="J425" s="3"/>
      <c r="K425" s="3"/>
    </row>
    <row r="426" spans="4:11" x14ac:dyDescent="0.55000000000000004">
      <c r="D426" s="3"/>
      <c r="E426" s="3"/>
      <c r="F426" s="3"/>
      <c r="G426" s="3"/>
      <c r="H426" s="3"/>
      <c r="I426" s="3"/>
      <c r="J426" s="3"/>
      <c r="K426" s="3"/>
    </row>
    <row r="427" spans="4:11" x14ac:dyDescent="0.55000000000000004">
      <c r="D427" s="3"/>
      <c r="E427" s="3"/>
      <c r="F427" s="3"/>
      <c r="G427" s="3"/>
      <c r="H427" s="3"/>
      <c r="I427" s="3"/>
      <c r="J427" s="3"/>
      <c r="K427" s="3"/>
    </row>
    <row r="428" spans="4:11" x14ac:dyDescent="0.55000000000000004">
      <c r="D428" s="3"/>
      <c r="E428" s="3"/>
      <c r="F428" s="3"/>
      <c r="G428" s="3"/>
      <c r="H428" s="3"/>
      <c r="I428" s="3"/>
      <c r="J428" s="3"/>
      <c r="K428" s="3"/>
    </row>
    <row r="429" spans="4:11" x14ac:dyDescent="0.55000000000000004">
      <c r="D429" s="3"/>
      <c r="E429" s="3"/>
      <c r="F429" s="3"/>
      <c r="G429" s="3"/>
      <c r="H429" s="3"/>
      <c r="I429" s="3"/>
      <c r="J429" s="3"/>
      <c r="K429" s="3"/>
    </row>
    <row r="430" spans="4:11" x14ac:dyDescent="0.55000000000000004">
      <c r="D430" s="3"/>
      <c r="E430" s="3"/>
      <c r="F430" s="3"/>
      <c r="G430" s="3"/>
      <c r="H430" s="3"/>
      <c r="I430" s="3"/>
      <c r="J430" s="3"/>
      <c r="K430" s="3"/>
    </row>
    <row r="431" spans="4:11" x14ac:dyDescent="0.55000000000000004">
      <c r="D431" s="3"/>
      <c r="E431" s="3"/>
      <c r="F431" s="3"/>
      <c r="G431" s="3"/>
      <c r="H431" s="3"/>
      <c r="I431" s="3"/>
      <c r="J431" s="3"/>
      <c r="K431" s="3"/>
    </row>
    <row r="432" spans="4:11" x14ac:dyDescent="0.55000000000000004">
      <c r="D432" s="3"/>
      <c r="E432" s="3"/>
      <c r="F432" s="3"/>
      <c r="G432" s="3"/>
      <c r="H432" s="3"/>
      <c r="I432" s="3"/>
      <c r="J432" s="3"/>
      <c r="K432" s="3"/>
    </row>
    <row r="433" spans="4:11" x14ac:dyDescent="0.55000000000000004">
      <c r="D433" s="3"/>
      <c r="E433" s="3"/>
      <c r="F433" s="3"/>
      <c r="G433" s="3"/>
      <c r="H433" s="3"/>
      <c r="I433" s="3"/>
      <c r="J433" s="3"/>
      <c r="K433" s="3"/>
    </row>
    <row r="434" spans="4:11" x14ac:dyDescent="0.55000000000000004">
      <c r="D434" s="3"/>
      <c r="E434" s="3"/>
      <c r="F434" s="3"/>
      <c r="G434" s="3"/>
      <c r="H434" s="3"/>
      <c r="I434" s="3"/>
      <c r="J434" s="3"/>
      <c r="K434" s="3"/>
    </row>
    <row r="435" spans="4:11" x14ac:dyDescent="0.55000000000000004">
      <c r="D435" s="3"/>
      <c r="E435" s="3"/>
      <c r="F435" s="3"/>
      <c r="G435" s="3"/>
      <c r="H435" s="3"/>
      <c r="I435" s="3"/>
      <c r="J435" s="3"/>
      <c r="K435" s="3"/>
    </row>
    <row r="436" spans="4:11" x14ac:dyDescent="0.55000000000000004">
      <c r="D436" s="3"/>
      <c r="E436" s="3"/>
      <c r="F436" s="3"/>
      <c r="G436" s="3"/>
      <c r="H436" s="3"/>
      <c r="I436" s="3"/>
      <c r="J436" s="3"/>
      <c r="K436" s="3"/>
    </row>
    <row r="437" spans="4:11" x14ac:dyDescent="0.55000000000000004">
      <c r="D437" s="3"/>
      <c r="E437" s="3"/>
      <c r="F437" s="3"/>
      <c r="G437" s="3"/>
      <c r="H437" s="3"/>
      <c r="I437" s="3"/>
      <c r="J437" s="3"/>
      <c r="K437" s="3"/>
    </row>
    <row r="438" spans="4:11" x14ac:dyDescent="0.55000000000000004">
      <c r="D438" s="3"/>
      <c r="E438" s="3"/>
      <c r="F438" s="3"/>
      <c r="G438" s="3"/>
      <c r="H438" s="3"/>
      <c r="I438" s="3"/>
      <c r="J438" s="3"/>
      <c r="K438" s="3"/>
    </row>
    <row r="439" spans="4:11" x14ac:dyDescent="0.55000000000000004">
      <c r="D439" s="3"/>
      <c r="E439" s="3"/>
      <c r="F439" s="3"/>
      <c r="G439" s="3"/>
      <c r="H439" s="3"/>
      <c r="I439" s="3"/>
      <c r="J439" s="3"/>
      <c r="K439" s="3"/>
    </row>
    <row r="440" spans="4:11" x14ac:dyDescent="0.55000000000000004">
      <c r="D440" s="3"/>
      <c r="E440" s="3"/>
      <c r="F440" s="3"/>
      <c r="G440" s="3"/>
      <c r="H440" s="3"/>
      <c r="I440" s="3"/>
      <c r="J440" s="3"/>
      <c r="K440" s="3"/>
    </row>
    <row r="441" spans="4:11" x14ac:dyDescent="0.55000000000000004">
      <c r="D441" s="3"/>
      <c r="E441" s="3"/>
      <c r="F441" s="3"/>
      <c r="G441" s="3"/>
      <c r="H441" s="3"/>
      <c r="I441" s="3"/>
      <c r="J441" s="3"/>
      <c r="K441" s="3"/>
    </row>
    <row r="442" spans="4:11" x14ac:dyDescent="0.55000000000000004">
      <c r="D442" s="3"/>
      <c r="E442" s="3"/>
      <c r="F442" s="3"/>
      <c r="G442" s="3"/>
      <c r="H442" s="3"/>
      <c r="I442" s="3"/>
      <c r="J442" s="3"/>
      <c r="K442" s="3"/>
    </row>
    <row r="443" spans="4:11" x14ac:dyDescent="0.55000000000000004">
      <c r="D443" s="3"/>
      <c r="E443" s="3"/>
      <c r="F443" s="3"/>
      <c r="G443" s="3"/>
      <c r="H443" s="3"/>
      <c r="I443" s="3"/>
      <c r="J443" s="3"/>
      <c r="K443" s="3"/>
    </row>
    <row r="444" spans="4:11" x14ac:dyDescent="0.55000000000000004">
      <c r="D444" s="3"/>
      <c r="E444" s="3"/>
      <c r="F444" s="3"/>
      <c r="G444" s="3"/>
      <c r="H444" s="3"/>
      <c r="I444" s="3"/>
      <c r="J444" s="3"/>
      <c r="K444" s="3"/>
    </row>
    <row r="445" spans="4:11" x14ac:dyDescent="0.55000000000000004">
      <c r="D445" s="3"/>
      <c r="E445" s="3"/>
      <c r="F445" s="3"/>
      <c r="G445" s="3"/>
      <c r="H445" s="3"/>
      <c r="I445" s="3"/>
      <c r="J445" s="3"/>
      <c r="K445" s="3"/>
    </row>
    <row r="446" spans="4:11" x14ac:dyDescent="0.55000000000000004">
      <c r="D446" s="3"/>
      <c r="E446" s="3"/>
      <c r="F446" s="3"/>
      <c r="G446" s="3"/>
      <c r="H446" s="3"/>
      <c r="I446" s="3"/>
      <c r="J446" s="3"/>
      <c r="K446" s="3"/>
    </row>
    <row r="447" spans="4:11" x14ac:dyDescent="0.55000000000000004">
      <c r="D447" s="3"/>
      <c r="E447" s="3"/>
      <c r="F447" s="3"/>
      <c r="G447" s="3"/>
      <c r="H447" s="3"/>
      <c r="I447" s="3"/>
      <c r="J447" s="3"/>
      <c r="K447" s="3"/>
    </row>
    <row r="448" spans="4:11" x14ac:dyDescent="0.55000000000000004">
      <c r="D448" s="3"/>
      <c r="E448" s="3"/>
      <c r="F448" s="3"/>
      <c r="G448" s="3"/>
      <c r="H448" s="3"/>
      <c r="I448" s="3"/>
      <c r="J448" s="3"/>
      <c r="K448" s="3"/>
    </row>
    <row r="449" spans="4:11" x14ac:dyDescent="0.55000000000000004">
      <c r="D449" s="3"/>
      <c r="E449" s="3"/>
      <c r="F449" s="3"/>
      <c r="G449" s="3"/>
      <c r="H449" s="3"/>
      <c r="I449" s="3"/>
      <c r="J449" s="3"/>
      <c r="K449" s="3"/>
    </row>
    <row r="450" spans="4:11" x14ac:dyDescent="0.55000000000000004">
      <c r="D450" s="3"/>
      <c r="E450" s="3"/>
      <c r="F450" s="3"/>
      <c r="G450" s="3"/>
      <c r="H450" s="3"/>
      <c r="I450" s="3"/>
      <c r="J450" s="3"/>
      <c r="K450" s="3"/>
    </row>
    <row r="451" spans="4:11" x14ac:dyDescent="0.55000000000000004">
      <c r="D451" s="3"/>
      <c r="E451" s="3"/>
      <c r="F451" s="3"/>
      <c r="G451" s="3"/>
      <c r="H451" s="3"/>
      <c r="I451" s="3"/>
      <c r="J451" s="3"/>
      <c r="K451" s="3"/>
    </row>
    <row r="452" spans="4:11" x14ac:dyDescent="0.55000000000000004">
      <c r="D452" s="3"/>
      <c r="E452" s="3"/>
      <c r="F452" s="3"/>
      <c r="G452" s="3"/>
      <c r="H452" s="3"/>
      <c r="I452" s="3"/>
      <c r="J452" s="3"/>
      <c r="K452" s="3"/>
    </row>
    <row r="453" spans="4:11" x14ac:dyDescent="0.55000000000000004">
      <c r="D453" s="3"/>
      <c r="E453" s="3"/>
      <c r="F453" s="3"/>
      <c r="G453" s="3"/>
      <c r="H453" s="3"/>
      <c r="I453" s="3"/>
      <c r="J453" s="3"/>
      <c r="K453" s="3"/>
    </row>
    <row r="454" spans="4:11" x14ac:dyDescent="0.55000000000000004">
      <c r="D454" s="3"/>
      <c r="E454" s="3"/>
      <c r="F454" s="3"/>
      <c r="G454" s="3"/>
      <c r="H454" s="3"/>
      <c r="I454" s="3"/>
      <c r="J454" s="3"/>
      <c r="K454" s="3"/>
    </row>
    <row r="455" spans="4:11" x14ac:dyDescent="0.55000000000000004">
      <c r="D455" s="3"/>
      <c r="E455" s="3"/>
      <c r="F455" s="3"/>
      <c r="G455" s="3"/>
      <c r="H455" s="3"/>
      <c r="I455" s="3"/>
      <c r="J455" s="3"/>
      <c r="K455" s="3"/>
    </row>
    <row r="456" spans="4:11" x14ac:dyDescent="0.55000000000000004">
      <c r="D456" s="3"/>
      <c r="E456" s="3"/>
      <c r="F456" s="3"/>
      <c r="G456" s="3"/>
      <c r="H456" s="3"/>
      <c r="I456" s="3"/>
      <c r="J456" s="3"/>
      <c r="K456" s="3"/>
    </row>
    <row r="457" spans="4:11" x14ac:dyDescent="0.55000000000000004">
      <c r="D457" s="3"/>
      <c r="E457" s="3"/>
      <c r="F457" s="3"/>
      <c r="G457" s="3"/>
      <c r="H457" s="3"/>
      <c r="I457" s="3"/>
      <c r="J457" s="3"/>
      <c r="K457" s="3"/>
    </row>
    <row r="458" spans="4:11" x14ac:dyDescent="0.55000000000000004">
      <c r="D458" s="3"/>
      <c r="E458" s="3"/>
      <c r="F458" s="3"/>
      <c r="G458" s="3"/>
      <c r="H458" s="3"/>
      <c r="I458" s="3"/>
      <c r="J458" s="3"/>
      <c r="K458" s="3"/>
    </row>
    <row r="459" spans="4:11" x14ac:dyDescent="0.55000000000000004">
      <c r="D459" s="3"/>
      <c r="E459" s="3"/>
      <c r="F459" s="3"/>
      <c r="G459" s="3"/>
      <c r="H459" s="3"/>
      <c r="I459" s="3"/>
      <c r="J459" s="3"/>
      <c r="K459" s="3"/>
    </row>
    <row r="460" spans="4:11" x14ac:dyDescent="0.55000000000000004">
      <c r="D460" s="3"/>
      <c r="E460" s="3"/>
      <c r="F460" s="3"/>
      <c r="G460" s="3"/>
      <c r="H460" s="3"/>
      <c r="I460" s="3"/>
      <c r="J460" s="3"/>
      <c r="K460" s="3"/>
    </row>
    <row r="461" spans="4:11" x14ac:dyDescent="0.55000000000000004">
      <c r="D461" s="3"/>
      <c r="E461" s="3"/>
      <c r="F461" s="3"/>
      <c r="G461" s="3"/>
      <c r="H461" s="3"/>
      <c r="I461" s="3"/>
      <c r="J461" s="3"/>
      <c r="K461" s="3"/>
    </row>
    <row r="462" spans="4:11" x14ac:dyDescent="0.55000000000000004">
      <c r="D462" s="3"/>
      <c r="E462" s="3"/>
      <c r="F462" s="3"/>
      <c r="G462" s="3"/>
      <c r="H462" s="3"/>
      <c r="I462" s="3"/>
      <c r="J462" s="3"/>
      <c r="K462" s="3"/>
    </row>
    <row r="463" spans="4:11" x14ac:dyDescent="0.55000000000000004">
      <c r="D463" s="3"/>
      <c r="E463" s="3"/>
      <c r="F463" s="3"/>
      <c r="G463" s="3"/>
      <c r="H463" s="3"/>
      <c r="I463" s="3"/>
      <c r="J463" s="3"/>
      <c r="K463" s="3"/>
    </row>
    <row r="464" spans="4:11" x14ac:dyDescent="0.55000000000000004">
      <c r="D464" s="3"/>
      <c r="E464" s="3"/>
      <c r="F464" s="3"/>
      <c r="G464" s="3"/>
      <c r="H464" s="3"/>
      <c r="I464" s="3"/>
      <c r="J464" s="3"/>
      <c r="K464" s="3"/>
    </row>
    <row r="465" spans="4:11" x14ac:dyDescent="0.55000000000000004">
      <c r="D465" s="3"/>
      <c r="E465" s="3"/>
      <c r="F465" s="3"/>
      <c r="G465" s="3"/>
      <c r="H465" s="3"/>
      <c r="I465" s="3"/>
      <c r="J465" s="3"/>
      <c r="K465" s="3"/>
    </row>
    <row r="466" spans="4:11" x14ac:dyDescent="0.55000000000000004">
      <c r="D466" s="3"/>
      <c r="E466" s="3"/>
      <c r="F466" s="3"/>
      <c r="G466" s="3"/>
      <c r="H466" s="3"/>
      <c r="I466" s="3"/>
      <c r="J466" s="3"/>
      <c r="K466" s="3"/>
    </row>
    <row r="467" spans="4:11" x14ac:dyDescent="0.55000000000000004">
      <c r="D467" s="3"/>
      <c r="E467" s="3"/>
      <c r="F467" s="3"/>
      <c r="G467" s="3"/>
      <c r="H467" s="3"/>
      <c r="I467" s="3"/>
      <c r="J467" s="3"/>
      <c r="K467" s="3"/>
    </row>
    <row r="468" spans="4:11" x14ac:dyDescent="0.55000000000000004">
      <c r="D468" s="3"/>
      <c r="E468" s="3"/>
      <c r="F468" s="3"/>
      <c r="G468" s="3"/>
      <c r="H468" s="3"/>
      <c r="I468" s="3"/>
      <c r="J468" s="3"/>
      <c r="K468" s="3"/>
    </row>
    <row r="469" spans="4:11" x14ac:dyDescent="0.55000000000000004">
      <c r="D469" s="3"/>
      <c r="E469" s="3"/>
      <c r="F469" s="3"/>
      <c r="G469" s="3"/>
      <c r="H469" s="3"/>
      <c r="I469" s="3"/>
      <c r="J469" s="3"/>
      <c r="K469" s="3"/>
    </row>
    <row r="470" spans="4:11" x14ac:dyDescent="0.55000000000000004">
      <c r="D470" s="3"/>
      <c r="E470" s="3"/>
      <c r="F470" s="3"/>
      <c r="G470" s="3"/>
      <c r="H470" s="3"/>
      <c r="I470" s="3"/>
      <c r="J470" s="3"/>
      <c r="K470" s="3"/>
    </row>
    <row r="471" spans="4:11" x14ac:dyDescent="0.55000000000000004">
      <c r="D471" s="3"/>
      <c r="E471" s="3"/>
      <c r="F471" s="3"/>
      <c r="G471" s="3"/>
      <c r="H471" s="3"/>
      <c r="I471" s="3"/>
      <c r="J471" s="3"/>
      <c r="K471" s="3"/>
    </row>
    <row r="472" spans="4:11" x14ac:dyDescent="0.55000000000000004">
      <c r="D472" s="3"/>
      <c r="E472" s="3"/>
      <c r="F472" s="3"/>
      <c r="G472" s="3"/>
      <c r="H472" s="3"/>
      <c r="I472" s="3"/>
      <c r="J472" s="3"/>
      <c r="K472" s="3"/>
    </row>
    <row r="473" spans="4:11" x14ac:dyDescent="0.55000000000000004">
      <c r="D473" s="3"/>
      <c r="E473" s="3"/>
      <c r="F473" s="3"/>
      <c r="G473" s="3"/>
      <c r="H473" s="3"/>
      <c r="I473" s="3"/>
      <c r="J473" s="3"/>
      <c r="K473" s="3"/>
    </row>
    <row r="474" spans="4:11" x14ac:dyDescent="0.55000000000000004">
      <c r="D474" s="3"/>
      <c r="E474" s="3"/>
      <c r="F474" s="3"/>
      <c r="G474" s="3"/>
      <c r="H474" s="3"/>
      <c r="I474" s="3"/>
      <c r="J474" s="3"/>
      <c r="K474" s="3"/>
    </row>
    <row r="475" spans="4:11" x14ac:dyDescent="0.55000000000000004">
      <c r="D475" s="3"/>
      <c r="E475" s="3"/>
      <c r="F475" s="3"/>
      <c r="G475" s="3"/>
      <c r="H475" s="3"/>
      <c r="I475" s="3"/>
      <c r="J475" s="3"/>
      <c r="K475" s="3"/>
    </row>
    <row r="476" spans="4:11" x14ac:dyDescent="0.55000000000000004">
      <c r="D476" s="3"/>
      <c r="E476" s="3"/>
      <c r="F476" s="3"/>
      <c r="G476" s="3"/>
      <c r="H476" s="3"/>
      <c r="I476" s="3"/>
      <c r="J476" s="3"/>
      <c r="K476" s="3"/>
    </row>
    <row r="477" spans="4:11" x14ac:dyDescent="0.55000000000000004">
      <c r="D477" s="3"/>
      <c r="E477" s="3"/>
      <c r="F477" s="3"/>
      <c r="G477" s="3"/>
      <c r="H477" s="3"/>
      <c r="I477" s="3"/>
      <c r="J477" s="3"/>
      <c r="K477" s="3"/>
    </row>
    <row r="478" spans="4:11" x14ac:dyDescent="0.55000000000000004">
      <c r="D478" s="3"/>
      <c r="E478" s="3"/>
      <c r="F478" s="3"/>
      <c r="G478" s="3"/>
      <c r="H478" s="3"/>
      <c r="I478" s="3"/>
      <c r="J478" s="3"/>
      <c r="K478" s="3"/>
    </row>
    <row r="479" spans="4:11" x14ac:dyDescent="0.55000000000000004">
      <c r="D479" s="3"/>
      <c r="E479" s="3"/>
      <c r="F479" s="3"/>
      <c r="G479" s="3"/>
      <c r="H479" s="3"/>
      <c r="I479" s="3"/>
      <c r="J479" s="3"/>
      <c r="K479" s="3"/>
    </row>
    <row r="480" spans="4:11" x14ac:dyDescent="0.55000000000000004">
      <c r="D480" s="3"/>
      <c r="E480" s="3"/>
      <c r="F480" s="3"/>
      <c r="G480" s="3"/>
      <c r="H480" s="3"/>
      <c r="I480" s="3"/>
      <c r="J480" s="3"/>
      <c r="K480" s="3"/>
    </row>
    <row r="481" spans="4:11" x14ac:dyDescent="0.55000000000000004">
      <c r="D481" s="3"/>
      <c r="E481" s="3"/>
      <c r="F481" s="3"/>
      <c r="G481" s="3"/>
      <c r="H481" s="3"/>
      <c r="I481" s="3"/>
      <c r="J481" s="3"/>
      <c r="K481" s="3"/>
    </row>
    <row r="482" spans="4:11" x14ac:dyDescent="0.55000000000000004">
      <c r="D482" s="3"/>
      <c r="E482" s="3"/>
      <c r="F482" s="3"/>
      <c r="G482" s="3"/>
      <c r="H482" s="3"/>
      <c r="I482" s="3"/>
      <c r="J482" s="3"/>
      <c r="K482" s="3"/>
    </row>
    <row r="483" spans="4:11" x14ac:dyDescent="0.55000000000000004">
      <c r="D483" s="3"/>
      <c r="E483" s="3"/>
      <c r="F483" s="3"/>
      <c r="G483" s="3"/>
      <c r="H483" s="3"/>
      <c r="I483" s="3"/>
      <c r="J483" s="3"/>
      <c r="K483" s="3"/>
    </row>
    <row r="484" spans="4:11" x14ac:dyDescent="0.55000000000000004">
      <c r="D484" s="3"/>
      <c r="E484" s="3"/>
      <c r="F484" s="3"/>
      <c r="G484" s="3"/>
      <c r="H484" s="3"/>
      <c r="I484" s="3"/>
      <c r="J484" s="3"/>
      <c r="K484" s="3"/>
    </row>
    <row r="485" spans="4:11" x14ac:dyDescent="0.55000000000000004">
      <c r="D485" s="3"/>
      <c r="E485" s="3"/>
      <c r="F485" s="3"/>
      <c r="G485" s="3"/>
      <c r="H485" s="3"/>
      <c r="I485" s="3"/>
      <c r="J485" s="3"/>
      <c r="K485" s="3"/>
    </row>
    <row r="486" spans="4:11" x14ac:dyDescent="0.55000000000000004">
      <c r="D486" s="3"/>
      <c r="E486" s="3"/>
      <c r="F486" s="3"/>
      <c r="G486" s="3"/>
      <c r="H486" s="3"/>
      <c r="I486" s="3"/>
      <c r="J486" s="3"/>
      <c r="K486" s="3"/>
    </row>
    <row r="487" spans="4:11" x14ac:dyDescent="0.55000000000000004">
      <c r="D487" s="3"/>
      <c r="E487" s="3"/>
      <c r="F487" s="3"/>
      <c r="G487" s="3"/>
      <c r="H487" s="3"/>
      <c r="I487" s="3"/>
      <c r="J487" s="3"/>
      <c r="K487" s="3"/>
    </row>
    <row r="488" spans="4:11" x14ac:dyDescent="0.55000000000000004">
      <c r="D488" s="3"/>
      <c r="E488" s="3"/>
      <c r="F488" s="3"/>
      <c r="G488" s="3"/>
      <c r="H488" s="3"/>
      <c r="I488" s="3"/>
      <c r="J488" s="3"/>
      <c r="K488" s="3"/>
    </row>
    <row r="489" spans="4:11" x14ac:dyDescent="0.55000000000000004">
      <c r="D489" s="3"/>
      <c r="E489" s="3"/>
      <c r="F489" s="3"/>
      <c r="G489" s="3"/>
      <c r="H489" s="3"/>
      <c r="I489" s="3"/>
      <c r="J489" s="3"/>
      <c r="K489" s="3"/>
    </row>
    <row r="490" spans="4:11" x14ac:dyDescent="0.55000000000000004">
      <c r="D490" s="3"/>
      <c r="E490" s="3"/>
      <c r="F490" s="3"/>
      <c r="G490" s="3"/>
      <c r="H490" s="3"/>
      <c r="I490" s="3"/>
      <c r="J490" s="3"/>
      <c r="K490" s="3"/>
    </row>
    <row r="491" spans="4:11" x14ac:dyDescent="0.55000000000000004">
      <c r="D491" s="3"/>
      <c r="E491" s="3"/>
      <c r="F491" s="3"/>
      <c r="G491" s="3"/>
      <c r="H491" s="3"/>
      <c r="I491" s="3"/>
      <c r="J491" s="3"/>
      <c r="K491" s="3"/>
    </row>
    <row r="492" spans="4:11" x14ac:dyDescent="0.55000000000000004">
      <c r="D492" s="3"/>
      <c r="E492" s="3"/>
      <c r="F492" s="3"/>
      <c r="G492" s="3"/>
      <c r="H492" s="3"/>
      <c r="I492" s="3"/>
      <c r="J492" s="3"/>
      <c r="K492" s="3"/>
    </row>
    <row r="493" spans="4:11" x14ac:dyDescent="0.55000000000000004">
      <c r="D493" s="3"/>
      <c r="E493" s="3"/>
      <c r="F493" s="3"/>
      <c r="G493" s="3"/>
      <c r="H493" s="3"/>
      <c r="I493" s="3"/>
      <c r="J493" s="3"/>
      <c r="K493" s="3"/>
    </row>
    <row r="494" spans="4:11" x14ac:dyDescent="0.55000000000000004">
      <c r="D494" s="3"/>
      <c r="E494" s="3"/>
      <c r="F494" s="3"/>
      <c r="G494" s="3"/>
      <c r="H494" s="3"/>
      <c r="I494" s="3"/>
      <c r="J494" s="3"/>
      <c r="K494" s="3"/>
    </row>
    <row r="495" spans="4:11" x14ac:dyDescent="0.55000000000000004">
      <c r="D495" s="3"/>
      <c r="E495" s="3"/>
      <c r="F495" s="3"/>
      <c r="G495" s="3"/>
      <c r="H495" s="3"/>
      <c r="I495" s="3"/>
      <c r="J495" s="3"/>
      <c r="K495" s="3"/>
    </row>
    <row r="496" spans="4:11" x14ac:dyDescent="0.55000000000000004">
      <c r="D496" s="3"/>
      <c r="E496" s="3"/>
      <c r="F496" s="3"/>
      <c r="G496" s="3"/>
      <c r="H496" s="3"/>
      <c r="I496" s="3"/>
      <c r="J496" s="3"/>
      <c r="K496" s="3"/>
    </row>
    <row r="497" spans="4:11" x14ac:dyDescent="0.55000000000000004">
      <c r="D497" s="3"/>
      <c r="E497" s="3"/>
      <c r="F497" s="3"/>
      <c r="G497" s="3"/>
      <c r="H497" s="3"/>
      <c r="I497" s="3"/>
      <c r="J497" s="3"/>
      <c r="K497" s="3"/>
    </row>
    <row r="498" spans="4:11" x14ac:dyDescent="0.55000000000000004">
      <c r="D498" s="3"/>
      <c r="E498" s="3"/>
      <c r="F498" s="3"/>
      <c r="G498" s="3"/>
      <c r="H498" s="3"/>
      <c r="I498" s="3"/>
      <c r="J498" s="3"/>
      <c r="K498" s="3"/>
    </row>
    <row r="499" spans="4:11" x14ac:dyDescent="0.55000000000000004">
      <c r="D499" s="3"/>
      <c r="E499" s="3"/>
      <c r="F499" s="3"/>
      <c r="G499" s="3"/>
      <c r="H499" s="3"/>
      <c r="I499" s="3"/>
      <c r="J499" s="3"/>
      <c r="K499" s="3"/>
    </row>
    <row r="500" spans="4:11" x14ac:dyDescent="0.55000000000000004">
      <c r="D500" s="3"/>
      <c r="E500" s="3"/>
      <c r="F500" s="3"/>
      <c r="G500" s="3"/>
      <c r="H500" s="3"/>
      <c r="I500" s="3"/>
      <c r="J500" s="3"/>
      <c r="K500" s="3"/>
    </row>
    <row r="501" spans="4:11" x14ac:dyDescent="0.55000000000000004">
      <c r="D501" s="3"/>
      <c r="E501" s="3"/>
      <c r="F501" s="3"/>
      <c r="G501" s="3"/>
      <c r="H501" s="3"/>
      <c r="I501" s="3"/>
      <c r="J501" s="3"/>
      <c r="K501" s="3"/>
    </row>
    <row r="502" spans="4:11" x14ac:dyDescent="0.55000000000000004">
      <c r="D502" s="3"/>
      <c r="E502" s="3"/>
      <c r="F502" s="3"/>
      <c r="G502" s="3"/>
      <c r="H502" s="3"/>
      <c r="I502" s="3"/>
      <c r="J502" s="3"/>
      <c r="K502" s="3"/>
    </row>
    <row r="503" spans="4:11" x14ac:dyDescent="0.55000000000000004">
      <c r="D503" s="3"/>
      <c r="E503" s="3"/>
      <c r="F503" s="3"/>
      <c r="G503" s="3"/>
      <c r="H503" s="3"/>
      <c r="I503" s="3"/>
      <c r="J503" s="3"/>
      <c r="K503" s="3"/>
    </row>
    <row r="504" spans="4:11" x14ac:dyDescent="0.55000000000000004">
      <c r="D504" s="3"/>
      <c r="E504" s="3"/>
      <c r="F504" s="3"/>
      <c r="G504" s="3"/>
      <c r="H504" s="3"/>
      <c r="I504" s="3"/>
      <c r="J504" s="3"/>
      <c r="K504" s="3"/>
    </row>
    <row r="505" spans="4:11" x14ac:dyDescent="0.55000000000000004">
      <c r="D505" s="3"/>
      <c r="E505" s="3"/>
      <c r="F505" s="3"/>
      <c r="G505" s="3"/>
      <c r="H505" s="3"/>
      <c r="I505" s="3"/>
      <c r="J505" s="3"/>
      <c r="K505" s="3"/>
    </row>
    <row r="506" spans="4:11" x14ac:dyDescent="0.55000000000000004">
      <c r="D506" s="3"/>
      <c r="E506" s="3"/>
      <c r="F506" s="3"/>
      <c r="G506" s="3"/>
      <c r="H506" s="3"/>
      <c r="I506" s="3"/>
      <c r="J506" s="3"/>
      <c r="K506" s="3"/>
    </row>
    <row r="507" spans="4:11" x14ac:dyDescent="0.55000000000000004">
      <c r="D507" s="3"/>
      <c r="E507" s="3"/>
      <c r="F507" s="3"/>
      <c r="G507" s="3"/>
      <c r="H507" s="3"/>
      <c r="I507" s="3"/>
      <c r="J507" s="3"/>
      <c r="K507" s="3"/>
    </row>
    <row r="508" spans="4:11" x14ac:dyDescent="0.55000000000000004">
      <c r="D508" s="3"/>
      <c r="E508" s="3"/>
      <c r="F508" s="3"/>
      <c r="G508" s="3"/>
      <c r="H508" s="3"/>
      <c r="I508" s="3"/>
      <c r="J508" s="3"/>
      <c r="K508" s="3"/>
    </row>
    <row r="509" spans="4:11" x14ac:dyDescent="0.55000000000000004">
      <c r="D509" s="3"/>
      <c r="E509" s="3"/>
      <c r="F509" s="3"/>
      <c r="G509" s="3"/>
      <c r="H509" s="3"/>
      <c r="I509" s="3"/>
      <c r="J509" s="3"/>
      <c r="K509" s="3"/>
    </row>
    <row r="510" spans="4:11" x14ac:dyDescent="0.55000000000000004">
      <c r="D510" s="3"/>
      <c r="E510" s="3"/>
      <c r="F510" s="3"/>
      <c r="G510" s="3"/>
      <c r="H510" s="3"/>
      <c r="I510" s="3"/>
      <c r="J510" s="3"/>
      <c r="K510" s="3"/>
    </row>
    <row r="511" spans="4:11" x14ac:dyDescent="0.55000000000000004">
      <c r="D511" s="3"/>
      <c r="E511" s="3"/>
      <c r="F511" s="3"/>
      <c r="G511" s="3"/>
      <c r="H511" s="3"/>
      <c r="I511" s="3"/>
      <c r="J511" s="3"/>
      <c r="K511" s="3"/>
    </row>
    <row r="512" spans="4:11" x14ac:dyDescent="0.55000000000000004">
      <c r="D512" s="3"/>
      <c r="E512" s="3"/>
      <c r="F512" s="3"/>
      <c r="G512" s="3"/>
      <c r="H512" s="3"/>
      <c r="I512" s="3"/>
      <c r="J512" s="3"/>
      <c r="K512" s="3"/>
    </row>
    <row r="513" spans="4:11" x14ac:dyDescent="0.55000000000000004">
      <c r="D513" s="3"/>
      <c r="E513" s="3"/>
      <c r="F513" s="3"/>
      <c r="G513" s="3"/>
      <c r="H513" s="3"/>
      <c r="I513" s="3"/>
      <c r="J513" s="3"/>
      <c r="K513" s="3"/>
    </row>
    <row r="514" spans="4:11" x14ac:dyDescent="0.55000000000000004">
      <c r="D514" s="3"/>
      <c r="E514" s="3"/>
      <c r="F514" s="3"/>
      <c r="G514" s="3"/>
      <c r="H514" s="3"/>
      <c r="I514" s="3"/>
      <c r="J514" s="3"/>
      <c r="K514" s="3"/>
    </row>
    <row r="515" spans="4:11" x14ac:dyDescent="0.55000000000000004">
      <c r="D515" s="3"/>
      <c r="E515" s="3"/>
      <c r="F515" s="3"/>
      <c r="G515" s="3"/>
      <c r="H515" s="3"/>
      <c r="I515" s="3"/>
      <c r="J515" s="3"/>
      <c r="K515" s="3"/>
    </row>
    <row r="516" spans="4:11" x14ac:dyDescent="0.55000000000000004">
      <c r="D516" s="3"/>
      <c r="E516" s="3"/>
      <c r="F516" s="3"/>
      <c r="G516" s="3"/>
      <c r="H516" s="3"/>
      <c r="I516" s="3"/>
      <c r="J516" s="3"/>
      <c r="K516" s="3"/>
    </row>
    <row r="517" spans="4:11" x14ac:dyDescent="0.55000000000000004">
      <c r="D517" s="3"/>
      <c r="E517" s="3"/>
      <c r="F517" s="3"/>
      <c r="G517" s="3"/>
      <c r="H517" s="3"/>
      <c r="I517" s="3"/>
      <c r="J517" s="3"/>
      <c r="K517" s="3"/>
    </row>
    <row r="518" spans="4:11" x14ac:dyDescent="0.55000000000000004">
      <c r="D518" s="3"/>
      <c r="E518" s="3"/>
      <c r="F518" s="3"/>
      <c r="G518" s="3"/>
      <c r="H518" s="3"/>
      <c r="I518" s="3"/>
      <c r="J518" s="3"/>
      <c r="K518" s="3"/>
    </row>
    <row r="519" spans="4:11" x14ac:dyDescent="0.55000000000000004">
      <c r="D519" s="3"/>
      <c r="E519" s="3"/>
      <c r="F519" s="3"/>
      <c r="G519" s="3"/>
      <c r="H519" s="3"/>
      <c r="I519" s="3"/>
      <c r="J519" s="3"/>
      <c r="K519" s="3"/>
    </row>
    <row r="520" spans="4:11" x14ac:dyDescent="0.55000000000000004">
      <c r="D520" s="3"/>
      <c r="E520" s="3"/>
      <c r="F520" s="3"/>
      <c r="G520" s="3"/>
      <c r="H520" s="3"/>
      <c r="I520" s="3"/>
      <c r="J520" s="3"/>
      <c r="K520" s="3"/>
    </row>
    <row r="521" spans="4:11" x14ac:dyDescent="0.55000000000000004">
      <c r="D521" s="3"/>
      <c r="E521" s="3"/>
      <c r="F521" s="3"/>
      <c r="G521" s="3"/>
      <c r="H521" s="3"/>
      <c r="I521" s="3"/>
      <c r="J521" s="3"/>
      <c r="K521" s="3"/>
    </row>
    <row r="522" spans="4:11" x14ac:dyDescent="0.55000000000000004">
      <c r="D522" s="3"/>
      <c r="E522" s="3"/>
      <c r="F522" s="3"/>
      <c r="G522" s="3"/>
      <c r="H522" s="3"/>
      <c r="I522" s="3"/>
      <c r="J522" s="3"/>
      <c r="K522" s="3"/>
    </row>
    <row r="523" spans="4:11" x14ac:dyDescent="0.55000000000000004">
      <c r="D523" s="3"/>
      <c r="E523" s="3"/>
      <c r="F523" s="3"/>
      <c r="G523" s="3"/>
      <c r="H523" s="3"/>
      <c r="I523" s="3"/>
      <c r="J523" s="3"/>
      <c r="K523" s="3"/>
    </row>
    <row r="524" spans="4:11" x14ac:dyDescent="0.55000000000000004">
      <c r="D524" s="3"/>
      <c r="E524" s="3"/>
      <c r="F524" s="3"/>
      <c r="G524" s="3"/>
      <c r="H524" s="3"/>
      <c r="I524" s="3"/>
      <c r="J524" s="3"/>
      <c r="K524" s="3"/>
    </row>
    <row r="525" spans="4:11" x14ac:dyDescent="0.55000000000000004">
      <c r="D525" s="3"/>
      <c r="E525" s="3"/>
      <c r="F525" s="3"/>
      <c r="G525" s="3"/>
      <c r="H525" s="3"/>
      <c r="I525" s="3"/>
      <c r="J525" s="3"/>
      <c r="K525" s="3"/>
    </row>
    <row r="526" spans="4:11" x14ac:dyDescent="0.55000000000000004">
      <c r="D526" s="3"/>
      <c r="E526" s="3"/>
      <c r="F526" s="3"/>
      <c r="G526" s="3"/>
      <c r="H526" s="3"/>
      <c r="I526" s="3"/>
      <c r="J526" s="3"/>
      <c r="K526" s="3"/>
    </row>
    <row r="527" spans="4:11" x14ac:dyDescent="0.55000000000000004">
      <c r="D527" s="3"/>
      <c r="E527" s="3"/>
      <c r="F527" s="3"/>
      <c r="G527" s="3"/>
      <c r="H527" s="3"/>
      <c r="I527" s="3"/>
      <c r="J527" s="3"/>
      <c r="K527" s="3"/>
    </row>
    <row r="528" spans="4:11" x14ac:dyDescent="0.55000000000000004">
      <c r="D528" s="3"/>
      <c r="E528" s="3"/>
      <c r="F528" s="3"/>
      <c r="G528" s="3"/>
      <c r="H528" s="3"/>
      <c r="I528" s="3"/>
      <c r="J528" s="3"/>
      <c r="K528" s="3"/>
    </row>
    <row r="529" spans="4:11" x14ac:dyDescent="0.55000000000000004">
      <c r="D529" s="3"/>
      <c r="E529" s="3"/>
      <c r="F529" s="3"/>
      <c r="G529" s="3"/>
      <c r="H529" s="3"/>
      <c r="I529" s="3"/>
      <c r="J529" s="3"/>
      <c r="K529" s="3"/>
    </row>
    <row r="530" spans="4:11" x14ac:dyDescent="0.55000000000000004">
      <c r="D530" s="3"/>
      <c r="E530" s="3"/>
      <c r="F530" s="3"/>
      <c r="G530" s="3"/>
      <c r="H530" s="3"/>
      <c r="I530" s="3"/>
      <c r="J530" s="3"/>
      <c r="K530" s="3"/>
    </row>
    <row r="531" spans="4:11" x14ac:dyDescent="0.55000000000000004">
      <c r="D531" s="3"/>
      <c r="E531" s="3"/>
      <c r="F531" s="3"/>
      <c r="G531" s="3"/>
      <c r="H531" s="3"/>
      <c r="I531" s="3"/>
      <c r="J531" s="3"/>
      <c r="K531" s="3"/>
    </row>
    <row r="532" spans="4:11" x14ac:dyDescent="0.55000000000000004">
      <c r="D532" s="3"/>
      <c r="E532" s="3"/>
      <c r="F532" s="3"/>
      <c r="G532" s="3"/>
      <c r="H532" s="3"/>
      <c r="I532" s="3"/>
      <c r="J532" s="3"/>
      <c r="K532" s="3"/>
    </row>
    <row r="533" spans="4:11" x14ac:dyDescent="0.55000000000000004">
      <c r="D533" s="3"/>
      <c r="E533" s="3"/>
      <c r="F533" s="3"/>
      <c r="G533" s="3"/>
      <c r="H533" s="3"/>
      <c r="I533" s="3"/>
      <c r="J533" s="3"/>
      <c r="K533" s="3"/>
    </row>
    <row r="534" spans="4:11" x14ac:dyDescent="0.55000000000000004">
      <c r="D534" s="3"/>
      <c r="E534" s="3"/>
      <c r="F534" s="3"/>
      <c r="G534" s="3"/>
      <c r="H534" s="3"/>
      <c r="I534" s="3"/>
      <c r="J534" s="3"/>
      <c r="K534" s="3"/>
    </row>
    <row r="535" spans="4:11" x14ac:dyDescent="0.55000000000000004">
      <c r="D535" s="3"/>
      <c r="E535" s="3"/>
      <c r="F535" s="3"/>
      <c r="G535" s="3"/>
      <c r="H535" s="3"/>
      <c r="I535" s="3"/>
      <c r="J535" s="3"/>
      <c r="K535" s="3"/>
    </row>
    <row r="536" spans="4:11" x14ac:dyDescent="0.55000000000000004">
      <c r="D536" s="3"/>
      <c r="E536" s="3"/>
      <c r="F536" s="3"/>
      <c r="G536" s="3"/>
      <c r="H536" s="3"/>
      <c r="I536" s="3"/>
      <c r="J536" s="3"/>
      <c r="K536" s="3"/>
    </row>
    <row r="537" spans="4:11" x14ac:dyDescent="0.55000000000000004">
      <c r="D537" s="3"/>
      <c r="E537" s="3"/>
      <c r="F537" s="3"/>
      <c r="G537" s="3"/>
      <c r="H537" s="3"/>
      <c r="I537" s="3"/>
      <c r="J537" s="3"/>
      <c r="K537" s="3"/>
    </row>
    <row r="538" spans="4:11" x14ac:dyDescent="0.55000000000000004">
      <c r="D538" s="3"/>
      <c r="E538" s="3"/>
      <c r="F538" s="3"/>
      <c r="G538" s="3"/>
      <c r="H538" s="3"/>
      <c r="I538" s="3"/>
      <c r="J538" s="3"/>
      <c r="K538" s="3"/>
    </row>
    <row r="539" spans="4:11" x14ac:dyDescent="0.55000000000000004">
      <c r="D539" s="3"/>
      <c r="E539" s="3"/>
      <c r="F539" s="3"/>
      <c r="G539" s="3"/>
      <c r="H539" s="3"/>
      <c r="I539" s="3"/>
      <c r="J539" s="3"/>
      <c r="K539" s="3"/>
    </row>
    <row r="540" spans="4:11" x14ac:dyDescent="0.55000000000000004">
      <c r="D540" s="3"/>
      <c r="E540" s="3"/>
      <c r="F540" s="3"/>
      <c r="G540" s="3"/>
      <c r="H540" s="3"/>
      <c r="I540" s="3"/>
      <c r="J540" s="3"/>
      <c r="K540" s="3"/>
    </row>
    <row r="541" spans="4:11" x14ac:dyDescent="0.55000000000000004">
      <c r="D541" s="3"/>
      <c r="E541" s="3"/>
      <c r="F541" s="3"/>
      <c r="G541" s="3"/>
      <c r="H541" s="3"/>
      <c r="I541" s="3"/>
      <c r="J541" s="3"/>
      <c r="K541" s="3"/>
    </row>
    <row r="542" spans="4:11" x14ac:dyDescent="0.55000000000000004">
      <c r="D542" s="3"/>
      <c r="E542" s="3"/>
      <c r="F542" s="3"/>
      <c r="G542" s="3"/>
      <c r="H542" s="3"/>
      <c r="I542" s="3"/>
      <c r="J542" s="3"/>
      <c r="K542" s="3"/>
    </row>
    <row r="543" spans="4:11" x14ac:dyDescent="0.55000000000000004">
      <c r="D543" s="3"/>
      <c r="E543" s="3"/>
      <c r="F543" s="3"/>
      <c r="G543" s="3"/>
      <c r="H543" s="3"/>
      <c r="I543" s="3"/>
      <c r="J543" s="3"/>
      <c r="K543" s="3"/>
    </row>
    <row r="544" spans="4:11" x14ac:dyDescent="0.55000000000000004">
      <c r="D544" s="3"/>
      <c r="E544" s="3"/>
      <c r="F544" s="3"/>
      <c r="G544" s="3"/>
      <c r="H544" s="3"/>
      <c r="I544" s="3"/>
      <c r="J544" s="3"/>
      <c r="K544" s="3"/>
    </row>
    <row r="545" spans="4:11" x14ac:dyDescent="0.55000000000000004">
      <c r="D545" s="3"/>
      <c r="E545" s="3"/>
      <c r="F545" s="3"/>
      <c r="G545" s="3"/>
      <c r="H545" s="3"/>
      <c r="I545" s="3"/>
      <c r="J545" s="3"/>
      <c r="K545" s="3"/>
    </row>
    <row r="546" spans="4:11" x14ac:dyDescent="0.55000000000000004">
      <c r="D546" s="3"/>
      <c r="E546" s="3"/>
      <c r="F546" s="3"/>
      <c r="G546" s="3"/>
      <c r="H546" s="3"/>
      <c r="I546" s="3"/>
      <c r="J546" s="3"/>
      <c r="K546" s="3"/>
    </row>
    <row r="547" spans="4:11" x14ac:dyDescent="0.55000000000000004">
      <c r="D547" s="3"/>
      <c r="E547" s="3"/>
      <c r="F547" s="3"/>
      <c r="G547" s="3"/>
      <c r="H547" s="3"/>
      <c r="I547" s="3"/>
      <c r="J547" s="3"/>
      <c r="K547" s="3"/>
    </row>
    <row r="548" spans="4:11" x14ac:dyDescent="0.55000000000000004">
      <c r="D548" s="3"/>
      <c r="E548" s="3"/>
      <c r="F548" s="3"/>
      <c r="G548" s="3"/>
      <c r="H548" s="3"/>
      <c r="I548" s="3"/>
      <c r="J548" s="3"/>
      <c r="K548" s="3"/>
    </row>
    <row r="549" spans="4:11" x14ac:dyDescent="0.55000000000000004">
      <c r="D549" s="3"/>
      <c r="E549" s="3"/>
      <c r="F549" s="3"/>
      <c r="G549" s="3"/>
      <c r="H549" s="3"/>
      <c r="I549" s="3"/>
      <c r="J549" s="3"/>
      <c r="K549" s="3"/>
    </row>
    <row r="550" spans="4:11" x14ac:dyDescent="0.55000000000000004">
      <c r="D550" s="3"/>
      <c r="E550" s="3"/>
      <c r="F550" s="3"/>
      <c r="G550" s="3"/>
      <c r="H550" s="3"/>
      <c r="I550" s="3"/>
      <c r="J550" s="3"/>
      <c r="K550" s="3"/>
    </row>
    <row r="551" spans="4:11" x14ac:dyDescent="0.55000000000000004">
      <c r="D551" s="3"/>
      <c r="E551" s="3"/>
      <c r="F551" s="3"/>
      <c r="G551" s="3"/>
      <c r="H551" s="3"/>
      <c r="I551" s="3"/>
      <c r="J551" s="3"/>
      <c r="K551" s="3"/>
    </row>
    <row r="552" spans="4:11" x14ac:dyDescent="0.55000000000000004">
      <c r="D552" s="3"/>
      <c r="E552" s="3"/>
      <c r="F552" s="3"/>
      <c r="G552" s="3"/>
      <c r="H552" s="3"/>
      <c r="I552" s="3"/>
      <c r="J552" s="3"/>
      <c r="K552" s="3"/>
    </row>
    <row r="553" spans="4:11" x14ac:dyDescent="0.55000000000000004">
      <c r="D553" s="3"/>
      <c r="E553" s="3"/>
      <c r="F553" s="3"/>
      <c r="G553" s="3"/>
      <c r="H553" s="3"/>
      <c r="I553" s="3"/>
      <c r="J553" s="3"/>
      <c r="K553" s="3"/>
    </row>
    <row r="554" spans="4:11" x14ac:dyDescent="0.55000000000000004">
      <c r="D554" s="3"/>
      <c r="E554" s="3"/>
      <c r="F554" s="3"/>
      <c r="G554" s="3"/>
      <c r="H554" s="3"/>
      <c r="I554" s="3"/>
      <c r="J554" s="3"/>
      <c r="K554" s="3"/>
    </row>
    <row r="555" spans="4:11" x14ac:dyDescent="0.55000000000000004">
      <c r="D555" s="3"/>
      <c r="E555" s="3"/>
      <c r="F555" s="3"/>
      <c r="G555" s="3"/>
      <c r="H555" s="3"/>
      <c r="I555" s="3"/>
      <c r="J555" s="3"/>
      <c r="K555" s="3"/>
    </row>
    <row r="556" spans="4:11" x14ac:dyDescent="0.55000000000000004">
      <c r="D556" s="3"/>
      <c r="E556" s="3"/>
      <c r="F556" s="3"/>
      <c r="G556" s="3"/>
      <c r="H556" s="3"/>
      <c r="I556" s="3"/>
      <c r="J556" s="3"/>
      <c r="K556" s="3"/>
    </row>
    <row r="557" spans="4:11" x14ac:dyDescent="0.55000000000000004">
      <c r="D557" s="3"/>
      <c r="E557" s="3"/>
      <c r="F557" s="3"/>
      <c r="G557" s="3"/>
      <c r="H557" s="3"/>
      <c r="I557" s="3"/>
      <c r="J557" s="3"/>
      <c r="K557" s="3"/>
    </row>
    <row r="558" spans="4:11" x14ac:dyDescent="0.55000000000000004">
      <c r="D558" s="3"/>
      <c r="E558" s="3"/>
      <c r="F558" s="3"/>
      <c r="G558" s="3"/>
      <c r="H558" s="3"/>
      <c r="I558" s="3"/>
      <c r="J558" s="3"/>
      <c r="K558" s="3"/>
    </row>
    <row r="559" spans="4:11" x14ac:dyDescent="0.55000000000000004">
      <c r="D559" s="3"/>
      <c r="E559" s="3"/>
      <c r="F559" s="3"/>
      <c r="G559" s="3"/>
      <c r="H559" s="3"/>
      <c r="I559" s="3"/>
      <c r="J559" s="3"/>
      <c r="K559" s="3"/>
    </row>
    <row r="560" spans="4:11" x14ac:dyDescent="0.55000000000000004">
      <c r="D560" s="3"/>
      <c r="E560" s="3"/>
      <c r="F560" s="3"/>
      <c r="G560" s="3"/>
      <c r="H560" s="3"/>
      <c r="I560" s="3"/>
      <c r="J560" s="3"/>
      <c r="K560" s="3"/>
    </row>
    <row r="561" spans="4:11" x14ac:dyDescent="0.55000000000000004">
      <c r="D561" s="3"/>
      <c r="E561" s="3"/>
      <c r="F561" s="3"/>
      <c r="G561" s="3"/>
      <c r="H561" s="3"/>
      <c r="I561" s="3"/>
      <c r="J561" s="3"/>
      <c r="K561" s="3"/>
    </row>
    <row r="562" spans="4:11" x14ac:dyDescent="0.55000000000000004">
      <c r="D562" s="3"/>
      <c r="E562" s="3"/>
      <c r="F562" s="3"/>
      <c r="G562" s="3"/>
      <c r="H562" s="3"/>
      <c r="I562" s="3"/>
      <c r="J562" s="3"/>
      <c r="K562" s="3"/>
    </row>
    <row r="563" spans="4:11" x14ac:dyDescent="0.55000000000000004">
      <c r="D563" s="3"/>
      <c r="E563" s="3"/>
      <c r="F563" s="3"/>
      <c r="G563" s="3"/>
      <c r="H563" s="3"/>
      <c r="I563" s="3"/>
      <c r="J563" s="3"/>
      <c r="K563" s="3"/>
    </row>
    <row r="564" spans="4:11" x14ac:dyDescent="0.55000000000000004">
      <c r="D564" s="3"/>
      <c r="E564" s="3"/>
      <c r="F564" s="3"/>
      <c r="G564" s="3"/>
      <c r="H564" s="3"/>
      <c r="I564" s="3"/>
      <c r="J564" s="3"/>
      <c r="K564" s="3"/>
    </row>
    <row r="565" spans="4:11" x14ac:dyDescent="0.55000000000000004">
      <c r="D565" s="3"/>
      <c r="E565" s="3"/>
      <c r="F565" s="3"/>
      <c r="G565" s="3"/>
      <c r="H565" s="3"/>
      <c r="I565" s="3"/>
      <c r="J565" s="3"/>
      <c r="K565" s="3"/>
    </row>
    <row r="566" spans="4:11" x14ac:dyDescent="0.55000000000000004">
      <c r="D566" s="3"/>
      <c r="E566" s="3"/>
      <c r="F566" s="3"/>
      <c r="G566" s="3"/>
      <c r="H566" s="3"/>
      <c r="I566" s="3"/>
      <c r="J566" s="3"/>
      <c r="K566" s="3"/>
    </row>
    <row r="567" spans="4:11" x14ac:dyDescent="0.55000000000000004">
      <c r="D567" s="3"/>
      <c r="E567" s="3"/>
      <c r="F567" s="3"/>
      <c r="G567" s="3"/>
      <c r="H567" s="3"/>
      <c r="I567" s="3"/>
      <c r="J567" s="3"/>
      <c r="K567" s="3"/>
    </row>
    <row r="568" spans="4:11" x14ac:dyDescent="0.55000000000000004">
      <c r="D568" s="3"/>
      <c r="E568" s="3"/>
      <c r="F568" s="3"/>
      <c r="G568" s="3"/>
      <c r="H568" s="3"/>
      <c r="I568" s="3"/>
      <c r="J568" s="3"/>
      <c r="K568" s="3"/>
    </row>
    <row r="569" spans="4:11" x14ac:dyDescent="0.55000000000000004">
      <c r="D569" s="3"/>
      <c r="E569" s="3"/>
      <c r="F569" s="3"/>
      <c r="G569" s="3"/>
      <c r="H569" s="3"/>
      <c r="I569" s="3"/>
      <c r="J569" s="3"/>
      <c r="K569" s="3"/>
    </row>
    <row r="570" spans="4:11" x14ac:dyDescent="0.55000000000000004">
      <c r="D570" s="3"/>
      <c r="E570" s="3"/>
      <c r="F570" s="3"/>
      <c r="G570" s="3"/>
      <c r="H570" s="3"/>
      <c r="I570" s="3"/>
      <c r="J570" s="3"/>
      <c r="K570" s="3"/>
    </row>
    <row r="571" spans="4:11" x14ac:dyDescent="0.55000000000000004">
      <c r="D571" s="3"/>
      <c r="E571" s="3"/>
      <c r="F571" s="3"/>
      <c r="G571" s="3"/>
      <c r="H571" s="3"/>
      <c r="I571" s="3"/>
      <c r="J571" s="3"/>
      <c r="K571" s="3"/>
    </row>
    <row r="572" spans="4:11" x14ac:dyDescent="0.55000000000000004">
      <c r="D572" s="3"/>
      <c r="E572" s="3"/>
      <c r="F572" s="3"/>
      <c r="G572" s="3"/>
      <c r="H572" s="3"/>
      <c r="I572" s="3"/>
      <c r="J572" s="3"/>
      <c r="K572" s="3"/>
    </row>
    <row r="573" spans="4:11" x14ac:dyDescent="0.55000000000000004">
      <c r="D573" s="3"/>
      <c r="E573" s="3"/>
      <c r="F573" s="3"/>
      <c r="G573" s="3"/>
      <c r="H573" s="3"/>
      <c r="I573" s="3"/>
      <c r="J573" s="3"/>
      <c r="K573" s="3"/>
    </row>
    <row r="574" spans="4:11" x14ac:dyDescent="0.55000000000000004">
      <c r="D574" s="3"/>
      <c r="E574" s="3"/>
      <c r="F574" s="3"/>
      <c r="G574" s="3"/>
      <c r="H574" s="3"/>
      <c r="I574" s="3"/>
      <c r="J574" s="3"/>
      <c r="K574" s="3"/>
    </row>
    <row r="575" spans="4:11" x14ac:dyDescent="0.55000000000000004">
      <c r="D575" s="3"/>
      <c r="E575" s="3"/>
      <c r="F575" s="3"/>
      <c r="G575" s="3"/>
      <c r="H575" s="3"/>
      <c r="I575" s="3"/>
      <c r="J575" s="3"/>
      <c r="K575" s="3"/>
    </row>
    <row r="576" spans="4:11" x14ac:dyDescent="0.55000000000000004">
      <c r="D576" s="3"/>
      <c r="E576" s="3"/>
      <c r="F576" s="3"/>
      <c r="G576" s="3"/>
      <c r="H576" s="3"/>
      <c r="I576" s="3"/>
      <c r="J576" s="3"/>
      <c r="K576" s="3"/>
    </row>
    <row r="577" spans="4:11" x14ac:dyDescent="0.55000000000000004">
      <c r="D577" s="3"/>
      <c r="E577" s="3"/>
      <c r="F577" s="3"/>
      <c r="G577" s="3"/>
      <c r="H577" s="3"/>
      <c r="I577" s="3"/>
      <c r="J577" s="3"/>
      <c r="K577" s="3"/>
    </row>
    <row r="578" spans="4:11" x14ac:dyDescent="0.55000000000000004">
      <c r="D578" s="3"/>
      <c r="E578" s="3"/>
      <c r="F578" s="3"/>
      <c r="G578" s="3"/>
      <c r="H578" s="3"/>
      <c r="I578" s="3"/>
      <c r="J578" s="3"/>
      <c r="K578" s="3"/>
    </row>
    <row r="579" spans="4:11" x14ac:dyDescent="0.55000000000000004">
      <c r="D579" s="3"/>
      <c r="E579" s="3"/>
      <c r="F579" s="3"/>
      <c r="G579" s="3"/>
      <c r="H579" s="3"/>
      <c r="I579" s="3"/>
      <c r="J579" s="3"/>
      <c r="K579" s="3"/>
    </row>
    <row r="580" spans="4:11" x14ac:dyDescent="0.55000000000000004">
      <c r="D580" s="3"/>
      <c r="E580" s="3"/>
      <c r="F580" s="3"/>
      <c r="G580" s="3"/>
      <c r="H580" s="3"/>
      <c r="I580" s="3"/>
      <c r="J580" s="3"/>
      <c r="K580" s="3"/>
    </row>
    <row r="581" spans="4:11" x14ac:dyDescent="0.55000000000000004">
      <c r="D581" s="3"/>
      <c r="E581" s="3"/>
      <c r="F581" s="3"/>
      <c r="G581" s="3"/>
      <c r="H581" s="3"/>
      <c r="I581" s="3"/>
      <c r="J581" s="3"/>
      <c r="K581" s="3"/>
    </row>
    <row r="582" spans="4:11" x14ac:dyDescent="0.55000000000000004">
      <c r="D582" s="3"/>
      <c r="E582" s="3"/>
      <c r="F582" s="3"/>
      <c r="G582" s="3"/>
      <c r="H582" s="3"/>
      <c r="I582" s="3"/>
      <c r="J582" s="3"/>
      <c r="K582" s="3"/>
    </row>
    <row r="583" spans="4:11" x14ac:dyDescent="0.55000000000000004">
      <c r="D583" s="3"/>
      <c r="E583" s="3"/>
      <c r="F583" s="3"/>
      <c r="G583" s="3"/>
      <c r="H583" s="3"/>
      <c r="I583" s="3"/>
      <c r="J583" s="3"/>
      <c r="K583" s="3"/>
    </row>
    <row r="584" spans="4:11" x14ac:dyDescent="0.55000000000000004">
      <c r="D584" s="3"/>
      <c r="E584" s="3"/>
      <c r="F584" s="3"/>
      <c r="G584" s="3"/>
      <c r="H584" s="3"/>
      <c r="I584" s="3"/>
      <c r="J584" s="3"/>
      <c r="K584" s="3"/>
    </row>
    <row r="585" spans="4:11" x14ac:dyDescent="0.55000000000000004">
      <c r="D585" s="3"/>
      <c r="E585" s="3"/>
      <c r="F585" s="3"/>
      <c r="G585" s="3"/>
      <c r="H585" s="3"/>
      <c r="I585" s="3"/>
      <c r="J585" s="3"/>
      <c r="K585" s="3"/>
    </row>
    <row r="586" spans="4:11" x14ac:dyDescent="0.55000000000000004">
      <c r="D586" s="3"/>
      <c r="E586" s="3"/>
      <c r="F586" s="3"/>
      <c r="G586" s="3"/>
      <c r="H586" s="3"/>
      <c r="I586" s="3"/>
      <c r="J586" s="3"/>
      <c r="K586" s="3"/>
    </row>
    <row r="587" spans="4:11" x14ac:dyDescent="0.55000000000000004">
      <c r="D587" s="3"/>
      <c r="E587" s="3"/>
      <c r="F587" s="3"/>
      <c r="G587" s="3"/>
      <c r="H587" s="3"/>
      <c r="I587" s="3"/>
      <c r="J587" s="3"/>
      <c r="K587" s="3"/>
    </row>
    <row r="588" spans="4:11" x14ac:dyDescent="0.55000000000000004">
      <c r="D588" s="3"/>
      <c r="E588" s="3"/>
      <c r="F588" s="3"/>
      <c r="G588" s="3"/>
      <c r="H588" s="3"/>
      <c r="I588" s="3"/>
      <c r="J588" s="3"/>
      <c r="K588" s="3"/>
    </row>
    <row r="589" spans="4:11" x14ac:dyDescent="0.55000000000000004">
      <c r="D589" s="3"/>
      <c r="E589" s="3"/>
      <c r="F589" s="3"/>
      <c r="G589" s="3"/>
      <c r="H589" s="3"/>
      <c r="I589" s="3"/>
      <c r="J589" s="3"/>
      <c r="K589" s="3"/>
    </row>
    <row r="590" spans="4:11" x14ac:dyDescent="0.55000000000000004">
      <c r="D590" s="3"/>
      <c r="E590" s="3"/>
      <c r="F590" s="3"/>
      <c r="G590" s="3"/>
      <c r="H590" s="3"/>
      <c r="I590" s="3"/>
      <c r="J590" s="3"/>
      <c r="K590" s="3"/>
    </row>
    <row r="591" spans="4:11" x14ac:dyDescent="0.55000000000000004">
      <c r="D591" s="3"/>
      <c r="E591" s="3"/>
      <c r="F591" s="3"/>
      <c r="G591" s="3"/>
      <c r="H591" s="3"/>
      <c r="I591" s="3"/>
      <c r="J591" s="3"/>
      <c r="K591" s="3"/>
    </row>
    <row r="592" spans="4:11" x14ac:dyDescent="0.55000000000000004">
      <c r="D592" s="3"/>
      <c r="E592" s="3"/>
      <c r="F592" s="3"/>
      <c r="G592" s="3"/>
      <c r="H592" s="3"/>
      <c r="I592" s="3"/>
      <c r="J592" s="3"/>
      <c r="K592" s="3"/>
    </row>
    <row r="593" spans="4:11" x14ac:dyDescent="0.55000000000000004">
      <c r="D593" s="3"/>
      <c r="E593" s="3"/>
      <c r="F593" s="3"/>
      <c r="G593" s="3"/>
      <c r="H593" s="3"/>
      <c r="I593" s="3"/>
      <c r="J593" s="3"/>
      <c r="K593" s="3"/>
    </row>
    <row r="594" spans="4:11" x14ac:dyDescent="0.55000000000000004">
      <c r="D594" s="3"/>
      <c r="E594" s="3"/>
      <c r="F594" s="3"/>
      <c r="G594" s="3"/>
      <c r="H594" s="3"/>
      <c r="I594" s="3"/>
      <c r="J594" s="3"/>
      <c r="K594" s="3"/>
    </row>
    <row r="595" spans="4:11" x14ac:dyDescent="0.55000000000000004">
      <c r="D595" s="3"/>
      <c r="E595" s="3"/>
      <c r="F595" s="3"/>
      <c r="G595" s="3"/>
      <c r="H595" s="3"/>
      <c r="I595" s="3"/>
      <c r="J595" s="3"/>
      <c r="K595" s="3"/>
    </row>
    <row r="596" spans="4:11" x14ac:dyDescent="0.55000000000000004">
      <c r="D596" s="3"/>
      <c r="E596" s="3"/>
      <c r="F596" s="3"/>
      <c r="G596" s="3"/>
      <c r="H596" s="3"/>
      <c r="I596" s="3"/>
      <c r="J596" s="3"/>
      <c r="K596" s="3"/>
    </row>
    <row r="597" spans="4:11" x14ac:dyDescent="0.55000000000000004">
      <c r="D597" s="3"/>
      <c r="E597" s="3"/>
      <c r="F597" s="3"/>
      <c r="G597" s="3"/>
      <c r="H597" s="3"/>
      <c r="I597" s="3"/>
      <c r="J597" s="3"/>
      <c r="K597" s="3"/>
    </row>
    <row r="598" spans="4:11" x14ac:dyDescent="0.55000000000000004">
      <c r="D598" s="3"/>
      <c r="E598" s="3"/>
      <c r="F598" s="3"/>
      <c r="G598" s="3"/>
      <c r="H598" s="3"/>
      <c r="I598" s="3"/>
      <c r="J598" s="3"/>
      <c r="K598" s="3"/>
    </row>
    <row r="599" spans="4:11" x14ac:dyDescent="0.55000000000000004">
      <c r="D599" s="3"/>
      <c r="E599" s="3"/>
      <c r="F599" s="3"/>
      <c r="G599" s="3"/>
      <c r="H599" s="3"/>
      <c r="I599" s="3"/>
      <c r="J599" s="3"/>
      <c r="K599" s="3"/>
    </row>
    <row r="600" spans="4:11" x14ac:dyDescent="0.55000000000000004">
      <c r="D600" s="3"/>
      <c r="E600" s="3"/>
      <c r="F600" s="3"/>
      <c r="G600" s="3"/>
      <c r="H600" s="3"/>
      <c r="I600" s="3"/>
      <c r="J600" s="3"/>
      <c r="K600" s="3"/>
    </row>
    <row r="601" spans="4:11" x14ac:dyDescent="0.55000000000000004">
      <c r="D601" s="3"/>
      <c r="E601" s="3"/>
      <c r="F601" s="3"/>
      <c r="G601" s="3"/>
      <c r="H601" s="3"/>
      <c r="I601" s="3"/>
      <c r="J601" s="3"/>
      <c r="K601" s="3"/>
    </row>
    <row r="602" spans="4:11" x14ac:dyDescent="0.55000000000000004">
      <c r="D602" s="3"/>
      <c r="E602" s="3"/>
      <c r="F602" s="3"/>
      <c r="G602" s="3"/>
      <c r="H602" s="3"/>
      <c r="I602" s="3"/>
      <c r="J602" s="3"/>
      <c r="K602" s="3"/>
    </row>
    <row r="603" spans="4:11" x14ac:dyDescent="0.55000000000000004">
      <c r="D603" s="3"/>
      <c r="E603" s="3"/>
      <c r="F603" s="3"/>
      <c r="G603" s="3"/>
      <c r="H603" s="3"/>
      <c r="I603" s="3"/>
      <c r="J603" s="3"/>
      <c r="K603" s="3"/>
    </row>
    <row r="604" spans="4:11" x14ac:dyDescent="0.55000000000000004">
      <c r="D604" s="3"/>
      <c r="E604" s="3"/>
      <c r="F604" s="3"/>
      <c r="G604" s="3"/>
      <c r="H604" s="3"/>
      <c r="I604" s="3"/>
      <c r="J604" s="3"/>
      <c r="K604" s="3"/>
    </row>
    <row r="605" spans="4:11" x14ac:dyDescent="0.55000000000000004">
      <c r="D605" s="3"/>
      <c r="E605" s="3"/>
      <c r="F605" s="3"/>
      <c r="G605" s="3"/>
      <c r="H605" s="3"/>
      <c r="I605" s="3"/>
      <c r="J605" s="3"/>
      <c r="K605" s="3"/>
    </row>
    <row r="606" spans="4:11" x14ac:dyDescent="0.55000000000000004">
      <c r="D606" s="3"/>
      <c r="E606" s="3"/>
      <c r="F606" s="3"/>
      <c r="G606" s="3"/>
      <c r="H606" s="3"/>
      <c r="I606" s="3"/>
      <c r="J606" s="3"/>
      <c r="K606" s="3"/>
    </row>
    <row r="607" spans="4:11" x14ac:dyDescent="0.55000000000000004">
      <c r="D607" s="3"/>
      <c r="E607" s="3"/>
      <c r="F607" s="3"/>
      <c r="G607" s="3"/>
      <c r="H607" s="3"/>
      <c r="I607" s="3"/>
      <c r="J607" s="3"/>
      <c r="K607" s="3"/>
    </row>
    <row r="608" spans="4:11" x14ac:dyDescent="0.55000000000000004">
      <c r="D608" s="3"/>
      <c r="E608" s="3"/>
      <c r="F608" s="3"/>
      <c r="G608" s="3"/>
      <c r="H608" s="3"/>
      <c r="I608" s="3"/>
      <c r="J608" s="3"/>
      <c r="K608" s="3"/>
    </row>
    <row r="609" spans="4:11" x14ac:dyDescent="0.55000000000000004">
      <c r="D609" s="3"/>
      <c r="E609" s="3"/>
      <c r="F609" s="3"/>
      <c r="G609" s="3"/>
      <c r="H609" s="3"/>
      <c r="I609" s="3"/>
      <c r="J609" s="3"/>
      <c r="K609" s="3"/>
    </row>
    <row r="610" spans="4:11" x14ac:dyDescent="0.55000000000000004">
      <c r="D610" s="3"/>
      <c r="E610" s="3"/>
      <c r="F610" s="3"/>
      <c r="G610" s="3"/>
      <c r="H610" s="3"/>
      <c r="I610" s="3"/>
      <c r="J610" s="3"/>
      <c r="K610" s="3"/>
    </row>
    <row r="611" spans="4:11" x14ac:dyDescent="0.55000000000000004">
      <c r="D611" s="3"/>
      <c r="E611" s="3"/>
      <c r="F611" s="3"/>
      <c r="G611" s="3"/>
      <c r="H611" s="3"/>
      <c r="I611" s="3"/>
      <c r="J611" s="3"/>
      <c r="K611" s="3"/>
    </row>
    <row r="612" spans="4:11" x14ac:dyDescent="0.55000000000000004">
      <c r="D612" s="3"/>
      <c r="E612" s="3"/>
      <c r="F612" s="3"/>
      <c r="G612" s="3"/>
      <c r="H612" s="3"/>
      <c r="I612" s="3"/>
      <c r="J612" s="3"/>
      <c r="K612" s="3"/>
    </row>
    <row r="613" spans="4:11" x14ac:dyDescent="0.55000000000000004">
      <c r="D613" s="3"/>
      <c r="E613" s="3"/>
      <c r="F613" s="3"/>
      <c r="G613" s="3"/>
      <c r="H613" s="3"/>
      <c r="I613" s="3"/>
      <c r="J613" s="3"/>
      <c r="K613" s="3"/>
    </row>
    <row r="614" spans="4:11" x14ac:dyDescent="0.55000000000000004">
      <c r="D614" s="3"/>
      <c r="E614" s="3"/>
      <c r="F614" s="3"/>
      <c r="G614" s="3"/>
      <c r="H614" s="3"/>
      <c r="I614" s="3"/>
      <c r="J614" s="3"/>
      <c r="K614" s="3"/>
    </row>
    <row r="615" spans="4:11" x14ac:dyDescent="0.55000000000000004">
      <c r="D615" s="3"/>
      <c r="E615" s="3"/>
      <c r="F615" s="3"/>
      <c r="G615" s="3"/>
      <c r="H615" s="3"/>
      <c r="I615" s="3"/>
      <c r="J615" s="3"/>
      <c r="K615" s="3"/>
    </row>
    <row r="616" spans="4:11" x14ac:dyDescent="0.55000000000000004">
      <c r="D616" s="3"/>
      <c r="E616" s="3"/>
      <c r="F616" s="3"/>
      <c r="G616" s="3"/>
      <c r="H616" s="3"/>
      <c r="I616" s="3"/>
      <c r="J616" s="3"/>
      <c r="K616" s="3"/>
    </row>
    <row r="617" spans="4:11" x14ac:dyDescent="0.55000000000000004">
      <c r="D617" s="3"/>
      <c r="E617" s="3"/>
      <c r="F617" s="3"/>
      <c r="G617" s="3"/>
      <c r="H617" s="3"/>
      <c r="I617" s="3"/>
      <c r="J617" s="3"/>
      <c r="K617" s="3"/>
    </row>
    <row r="618" spans="4:11" x14ac:dyDescent="0.55000000000000004">
      <c r="D618" s="3"/>
      <c r="E618" s="3"/>
      <c r="F618" s="3"/>
      <c r="G618" s="3"/>
      <c r="H618" s="3"/>
      <c r="I618" s="3"/>
      <c r="J618" s="3"/>
      <c r="K618" s="3"/>
    </row>
    <row r="619" spans="4:11" x14ac:dyDescent="0.55000000000000004">
      <c r="D619" s="3"/>
      <c r="E619" s="3"/>
      <c r="F619" s="3"/>
      <c r="G619" s="3"/>
      <c r="H619" s="3"/>
      <c r="I619" s="3"/>
      <c r="J619" s="3"/>
      <c r="K619" s="3"/>
    </row>
    <row r="620" spans="4:11" x14ac:dyDescent="0.55000000000000004">
      <c r="D620" s="3"/>
      <c r="E620" s="3"/>
      <c r="F620" s="3"/>
      <c r="G620" s="3"/>
      <c r="H620" s="3"/>
      <c r="I620" s="3"/>
      <c r="J620" s="3"/>
      <c r="K620" s="3"/>
    </row>
    <row r="621" spans="4:11" x14ac:dyDescent="0.55000000000000004">
      <c r="D621" s="3"/>
      <c r="E621" s="3"/>
      <c r="F621" s="3"/>
      <c r="G621" s="3"/>
      <c r="H621" s="3"/>
      <c r="I621" s="3"/>
      <c r="J621" s="3"/>
      <c r="K621" s="3"/>
    </row>
    <row r="622" spans="4:11" x14ac:dyDescent="0.55000000000000004">
      <c r="D622" s="3"/>
      <c r="E622" s="3"/>
      <c r="F622" s="3"/>
      <c r="G622" s="3"/>
      <c r="H622" s="3"/>
      <c r="I622" s="3"/>
      <c r="J622" s="3"/>
      <c r="K622" s="3"/>
    </row>
    <row r="623" spans="4:11" x14ac:dyDescent="0.55000000000000004">
      <c r="D623" s="3"/>
      <c r="E623" s="3"/>
      <c r="F623" s="3"/>
      <c r="G623" s="3"/>
      <c r="H623" s="3"/>
      <c r="I623" s="3"/>
      <c r="J623" s="3"/>
      <c r="K623" s="3"/>
    </row>
    <row r="624" spans="4:11" x14ac:dyDescent="0.55000000000000004">
      <c r="D624" s="3"/>
      <c r="E624" s="3"/>
      <c r="F624" s="3"/>
      <c r="G624" s="3"/>
      <c r="H624" s="3"/>
      <c r="I624" s="3"/>
      <c r="J624" s="3"/>
      <c r="K624" s="3"/>
    </row>
    <row r="625" spans="4:11" x14ac:dyDescent="0.55000000000000004">
      <c r="D625" s="3"/>
      <c r="E625" s="3"/>
      <c r="F625" s="3"/>
      <c r="G625" s="3"/>
      <c r="H625" s="3"/>
      <c r="I625" s="3"/>
      <c r="J625" s="3"/>
      <c r="K625" s="3"/>
    </row>
    <row r="626" spans="4:11" x14ac:dyDescent="0.55000000000000004">
      <c r="D626" s="3"/>
      <c r="E626" s="3"/>
      <c r="F626" s="3"/>
      <c r="G626" s="3"/>
      <c r="H626" s="3"/>
      <c r="I626" s="3"/>
      <c r="J626" s="3"/>
      <c r="K626" s="3"/>
    </row>
    <row r="627" spans="4:11" x14ac:dyDescent="0.55000000000000004">
      <c r="D627" s="3"/>
      <c r="E627" s="3"/>
      <c r="F627" s="3"/>
      <c r="G627" s="3"/>
      <c r="H627" s="3"/>
      <c r="I627" s="3"/>
      <c r="J627" s="3"/>
      <c r="K627" s="3"/>
    </row>
    <row r="628" spans="4:11" x14ac:dyDescent="0.55000000000000004">
      <c r="D628" s="3"/>
      <c r="E628" s="3"/>
      <c r="F628" s="3"/>
      <c r="G628" s="3"/>
      <c r="H628" s="3"/>
      <c r="I628" s="3"/>
      <c r="J628" s="3"/>
      <c r="K628" s="3"/>
    </row>
    <row r="629" spans="4:11" x14ac:dyDescent="0.55000000000000004">
      <c r="D629" s="3"/>
      <c r="E629" s="3"/>
      <c r="F629" s="3"/>
      <c r="G629" s="3"/>
      <c r="H629" s="3"/>
      <c r="I629" s="3"/>
      <c r="J629" s="3"/>
      <c r="K629" s="3"/>
    </row>
    <row r="630" spans="4:11" x14ac:dyDescent="0.55000000000000004">
      <c r="D630" s="3"/>
      <c r="E630" s="3"/>
      <c r="F630" s="3"/>
      <c r="G630" s="3"/>
      <c r="H630" s="3"/>
      <c r="I630" s="3"/>
      <c r="J630" s="3"/>
      <c r="K630" s="3"/>
    </row>
    <row r="631" spans="4:11" x14ac:dyDescent="0.55000000000000004">
      <c r="D631" s="3"/>
      <c r="E631" s="3"/>
      <c r="F631" s="3"/>
      <c r="G631" s="3"/>
      <c r="H631" s="3"/>
      <c r="I631" s="3"/>
      <c r="J631" s="3"/>
      <c r="K631" s="3"/>
    </row>
    <row r="632" spans="4:11" x14ac:dyDescent="0.55000000000000004">
      <c r="D632" s="3"/>
      <c r="E632" s="3"/>
      <c r="F632" s="3"/>
      <c r="G632" s="3"/>
      <c r="H632" s="3"/>
      <c r="I632" s="3"/>
      <c r="J632" s="3"/>
      <c r="K632" s="3"/>
    </row>
    <row r="633" spans="4:11" x14ac:dyDescent="0.55000000000000004">
      <c r="D633" s="3"/>
      <c r="E633" s="3"/>
      <c r="F633" s="3"/>
      <c r="G633" s="3"/>
      <c r="H633" s="3"/>
      <c r="I633" s="3"/>
      <c r="J633" s="3"/>
      <c r="K633" s="3"/>
    </row>
    <row r="634" spans="4:11" x14ac:dyDescent="0.55000000000000004">
      <c r="D634" s="3"/>
      <c r="E634" s="3"/>
      <c r="F634" s="3"/>
      <c r="G634" s="3"/>
      <c r="H634" s="3"/>
      <c r="I634" s="3"/>
      <c r="J634" s="3"/>
      <c r="K634" s="3"/>
    </row>
    <row r="635" spans="4:11" x14ac:dyDescent="0.55000000000000004">
      <c r="D635" s="3"/>
      <c r="E635" s="3"/>
      <c r="F635" s="3"/>
      <c r="G635" s="3"/>
      <c r="H635" s="3"/>
      <c r="I635" s="3"/>
      <c r="J635" s="3"/>
      <c r="K635" s="3"/>
    </row>
    <row r="636" spans="4:11" x14ac:dyDescent="0.55000000000000004">
      <c r="D636" s="3"/>
      <c r="E636" s="3"/>
      <c r="F636" s="3"/>
      <c r="G636" s="3"/>
      <c r="H636" s="3"/>
      <c r="I636" s="3"/>
      <c r="J636" s="3"/>
      <c r="K636" s="3"/>
    </row>
    <row r="637" spans="4:11" x14ac:dyDescent="0.55000000000000004">
      <c r="D637" s="3"/>
      <c r="E637" s="3"/>
      <c r="F637" s="3"/>
      <c r="G637" s="3"/>
      <c r="H637" s="3"/>
      <c r="I637" s="3"/>
      <c r="J637" s="3"/>
      <c r="K637" s="3"/>
    </row>
    <row r="638" spans="4:11" x14ac:dyDescent="0.55000000000000004">
      <c r="D638" s="3"/>
      <c r="E638" s="3"/>
      <c r="F638" s="3"/>
      <c r="G638" s="3"/>
      <c r="H638" s="3"/>
      <c r="I638" s="3"/>
      <c r="J638" s="3"/>
      <c r="K638" s="3"/>
    </row>
    <row r="639" spans="4:11" x14ac:dyDescent="0.55000000000000004">
      <c r="D639" s="3"/>
      <c r="E639" s="3"/>
      <c r="F639" s="3"/>
      <c r="G639" s="3"/>
      <c r="H639" s="3"/>
      <c r="I639" s="3"/>
      <c r="J639" s="3"/>
      <c r="K639" s="3"/>
    </row>
    <row r="640" spans="4:11" x14ac:dyDescent="0.55000000000000004">
      <c r="D640" s="3"/>
      <c r="E640" s="3"/>
      <c r="F640" s="3"/>
      <c r="G640" s="3"/>
      <c r="H640" s="3"/>
      <c r="I640" s="3"/>
      <c r="J640" s="3"/>
      <c r="K640" s="3"/>
    </row>
    <row r="641" spans="4:11" x14ac:dyDescent="0.55000000000000004">
      <c r="D641" s="3"/>
      <c r="E641" s="3"/>
      <c r="F641" s="3"/>
      <c r="G641" s="3"/>
      <c r="H641" s="3"/>
      <c r="I641" s="3"/>
      <c r="J641" s="3"/>
      <c r="K641" s="3"/>
    </row>
    <row r="642" spans="4:11" x14ac:dyDescent="0.55000000000000004">
      <c r="D642" s="3"/>
      <c r="E642" s="3"/>
      <c r="F642" s="3"/>
      <c r="G642" s="3"/>
      <c r="H642" s="3"/>
      <c r="I642" s="3"/>
      <c r="J642" s="3"/>
      <c r="K642" s="3"/>
    </row>
    <row r="643" spans="4:11" x14ac:dyDescent="0.55000000000000004">
      <c r="D643" s="3"/>
      <c r="E643" s="3"/>
      <c r="F643" s="3"/>
      <c r="G643" s="3"/>
      <c r="H643" s="3"/>
      <c r="I643" s="3"/>
      <c r="J643" s="3"/>
      <c r="K643" s="3"/>
    </row>
    <row r="644" spans="4:11" x14ac:dyDescent="0.55000000000000004">
      <c r="D644" s="3"/>
      <c r="E644" s="3"/>
      <c r="F644" s="3"/>
      <c r="G644" s="3"/>
      <c r="H644" s="3"/>
      <c r="I644" s="3"/>
      <c r="J644" s="3"/>
      <c r="K644" s="3"/>
    </row>
    <row r="645" spans="4:11" x14ac:dyDescent="0.55000000000000004">
      <c r="D645" s="3"/>
      <c r="E645" s="3"/>
      <c r="F645" s="3"/>
      <c r="G645" s="3"/>
      <c r="H645" s="3"/>
      <c r="I645" s="3"/>
      <c r="J645" s="3"/>
      <c r="K645" s="3"/>
    </row>
    <row r="646" spans="4:11" x14ac:dyDescent="0.55000000000000004">
      <c r="D646" s="3"/>
      <c r="E646" s="3"/>
      <c r="F646" s="3"/>
      <c r="G646" s="3"/>
      <c r="H646" s="3"/>
      <c r="I646" s="3"/>
      <c r="J646" s="3"/>
      <c r="K646" s="3"/>
    </row>
    <row r="647" spans="4:11" x14ac:dyDescent="0.55000000000000004">
      <c r="D647" s="3"/>
      <c r="E647" s="3"/>
      <c r="F647" s="3"/>
      <c r="G647" s="3"/>
      <c r="H647" s="3"/>
      <c r="I647" s="3"/>
      <c r="J647" s="3"/>
      <c r="K647" s="3"/>
    </row>
    <row r="648" spans="4:11" x14ac:dyDescent="0.55000000000000004">
      <c r="D648" s="3"/>
      <c r="E648" s="3"/>
      <c r="F648" s="3"/>
      <c r="G648" s="3"/>
      <c r="H648" s="3"/>
      <c r="I648" s="3"/>
      <c r="J648" s="3"/>
      <c r="K648" s="3"/>
    </row>
    <row r="649" spans="4:11" x14ac:dyDescent="0.55000000000000004">
      <c r="D649" s="3"/>
      <c r="E649" s="3"/>
      <c r="F649" s="3"/>
      <c r="G649" s="3"/>
      <c r="H649" s="3"/>
      <c r="I649" s="3"/>
      <c r="J649" s="3"/>
      <c r="K649" s="3"/>
    </row>
    <row r="650" spans="4:11" x14ac:dyDescent="0.55000000000000004">
      <c r="D650" s="3"/>
      <c r="E650" s="3"/>
      <c r="F650" s="3"/>
      <c r="G650" s="3"/>
      <c r="H650" s="3"/>
      <c r="I650" s="3"/>
      <c r="J650" s="3"/>
      <c r="K650" s="3"/>
    </row>
    <row r="651" spans="4:11" x14ac:dyDescent="0.55000000000000004">
      <c r="D651" s="3"/>
      <c r="E651" s="3"/>
      <c r="F651" s="3"/>
      <c r="G651" s="3"/>
      <c r="H651" s="3"/>
      <c r="I651" s="3"/>
      <c r="J651" s="3"/>
      <c r="K651" s="3"/>
    </row>
    <row r="652" spans="4:11" x14ac:dyDescent="0.55000000000000004">
      <c r="D652" s="3"/>
      <c r="E652" s="3"/>
      <c r="F652" s="3"/>
      <c r="G652" s="3"/>
      <c r="H652" s="3"/>
      <c r="I652" s="3"/>
      <c r="J652" s="3"/>
      <c r="K652" s="3"/>
    </row>
    <row r="653" spans="4:11" x14ac:dyDescent="0.55000000000000004">
      <c r="D653" s="3"/>
      <c r="E653" s="3"/>
      <c r="F653" s="3"/>
      <c r="G653" s="3"/>
      <c r="H653" s="3"/>
      <c r="I653" s="3"/>
      <c r="J653" s="3"/>
      <c r="K653" s="3"/>
    </row>
    <row r="654" spans="4:11" x14ac:dyDescent="0.55000000000000004">
      <c r="D654" s="3"/>
      <c r="E654" s="3"/>
      <c r="F654" s="3"/>
      <c r="G654" s="3"/>
      <c r="H654" s="3"/>
      <c r="I654" s="3"/>
      <c r="J654" s="3"/>
      <c r="K654" s="3"/>
    </row>
    <row r="655" spans="4:11" x14ac:dyDescent="0.55000000000000004">
      <c r="D655" s="3"/>
      <c r="E655" s="3"/>
      <c r="F655" s="3"/>
      <c r="G655" s="3"/>
      <c r="H655" s="3"/>
      <c r="I655" s="3"/>
      <c r="J655" s="3"/>
      <c r="K655" s="3"/>
    </row>
    <row r="656" spans="4:11" x14ac:dyDescent="0.55000000000000004">
      <c r="D656" s="3"/>
      <c r="E656" s="3"/>
      <c r="F656" s="3"/>
      <c r="G656" s="3"/>
      <c r="H656" s="3"/>
      <c r="I656" s="3"/>
      <c r="J656" s="3"/>
      <c r="K656" s="3"/>
    </row>
    <row r="657" spans="4:11" x14ac:dyDescent="0.55000000000000004">
      <c r="D657" s="3"/>
      <c r="E657" s="3"/>
      <c r="F657" s="3"/>
      <c r="G657" s="3"/>
      <c r="H657" s="3"/>
      <c r="I657" s="3"/>
      <c r="J657" s="3"/>
      <c r="K657" s="3"/>
    </row>
    <row r="658" spans="4:11" x14ac:dyDescent="0.55000000000000004">
      <c r="D658" s="3"/>
      <c r="E658" s="3"/>
      <c r="F658" s="3"/>
      <c r="G658" s="3"/>
      <c r="H658" s="3"/>
      <c r="I658" s="3"/>
      <c r="J658" s="3"/>
      <c r="K658" s="3"/>
    </row>
    <row r="659" spans="4:11" x14ac:dyDescent="0.55000000000000004">
      <c r="D659" s="3"/>
      <c r="E659" s="3"/>
      <c r="F659" s="3"/>
      <c r="G659" s="3"/>
      <c r="H659" s="3"/>
      <c r="I659" s="3"/>
      <c r="J659" s="3"/>
      <c r="K659" s="3"/>
    </row>
    <row r="660" spans="4:11" x14ac:dyDescent="0.55000000000000004">
      <c r="D660" s="3"/>
      <c r="E660" s="3"/>
      <c r="F660" s="3"/>
      <c r="G660" s="3"/>
      <c r="H660" s="3"/>
      <c r="I660" s="3"/>
      <c r="J660" s="3"/>
      <c r="K660" s="3"/>
    </row>
    <row r="661" spans="4:11" x14ac:dyDescent="0.55000000000000004">
      <c r="D661" s="3"/>
      <c r="E661" s="3"/>
      <c r="F661" s="3"/>
      <c r="G661" s="3"/>
      <c r="H661" s="3"/>
      <c r="I661" s="3"/>
      <c r="J661" s="3"/>
      <c r="K661" s="3"/>
    </row>
    <row r="662" spans="4:11" x14ac:dyDescent="0.55000000000000004">
      <c r="D662" s="3"/>
      <c r="E662" s="3"/>
      <c r="F662" s="3"/>
      <c r="G662" s="3"/>
      <c r="H662" s="3"/>
      <c r="I662" s="3"/>
      <c r="J662" s="3"/>
      <c r="K662" s="3"/>
    </row>
    <row r="663" spans="4:11" x14ac:dyDescent="0.55000000000000004">
      <c r="D663" s="3"/>
      <c r="E663" s="3"/>
      <c r="F663" s="3"/>
      <c r="G663" s="3"/>
      <c r="H663" s="3"/>
      <c r="I663" s="3"/>
      <c r="J663" s="3"/>
      <c r="K663" s="3"/>
    </row>
    <row r="664" spans="4:11" x14ac:dyDescent="0.55000000000000004">
      <c r="D664" s="3"/>
      <c r="E664" s="3"/>
      <c r="F664" s="3"/>
      <c r="G664" s="3"/>
      <c r="H664" s="3"/>
      <c r="I664" s="3"/>
      <c r="J664" s="3"/>
      <c r="K664" s="3"/>
    </row>
    <row r="665" spans="4:11" x14ac:dyDescent="0.55000000000000004">
      <c r="D665" s="3"/>
      <c r="E665" s="3"/>
      <c r="F665" s="3"/>
      <c r="G665" s="3"/>
      <c r="H665" s="3"/>
      <c r="I665" s="3"/>
      <c r="J665" s="3"/>
      <c r="K665" s="3"/>
    </row>
    <row r="666" spans="4:11" x14ac:dyDescent="0.55000000000000004">
      <c r="D666" s="3"/>
      <c r="E666" s="3"/>
      <c r="F666" s="3"/>
      <c r="G666" s="3"/>
      <c r="H666" s="3"/>
      <c r="I666" s="3"/>
      <c r="J666" s="3"/>
      <c r="K666" s="3"/>
    </row>
    <row r="667" spans="4:11" x14ac:dyDescent="0.55000000000000004">
      <c r="D667" s="3"/>
      <c r="E667" s="3"/>
      <c r="F667" s="3"/>
      <c r="G667" s="3"/>
      <c r="H667" s="3"/>
      <c r="I667" s="3"/>
      <c r="J667" s="3"/>
      <c r="K667" s="3"/>
    </row>
    <row r="668" spans="4:11" x14ac:dyDescent="0.55000000000000004">
      <c r="D668" s="3"/>
      <c r="E668" s="3"/>
      <c r="F668" s="3"/>
      <c r="G668" s="3"/>
      <c r="H668" s="3"/>
      <c r="I668" s="3"/>
      <c r="J668" s="3"/>
      <c r="K668" s="3"/>
    </row>
    <row r="669" spans="4:11" x14ac:dyDescent="0.55000000000000004">
      <c r="D669" s="3"/>
      <c r="E669" s="3"/>
      <c r="F669" s="3"/>
      <c r="G669" s="3"/>
      <c r="H669" s="3"/>
      <c r="I669" s="3"/>
      <c r="J669" s="3"/>
      <c r="K669" s="3"/>
    </row>
    <row r="670" spans="4:11" x14ac:dyDescent="0.55000000000000004">
      <c r="D670" s="3"/>
      <c r="E670" s="3"/>
      <c r="F670" s="3"/>
      <c r="G670" s="3"/>
      <c r="H670" s="3"/>
      <c r="I670" s="3"/>
      <c r="J670" s="3"/>
      <c r="K670" s="3"/>
    </row>
    <row r="671" spans="4:11" x14ac:dyDescent="0.55000000000000004">
      <c r="D671" s="3"/>
      <c r="E671" s="3"/>
      <c r="F671" s="3"/>
      <c r="G671" s="3"/>
      <c r="H671" s="3"/>
      <c r="I671" s="3"/>
      <c r="J671" s="3"/>
      <c r="K671" s="3"/>
    </row>
    <row r="672" spans="4:11" x14ac:dyDescent="0.55000000000000004">
      <c r="D672" s="3"/>
      <c r="E672" s="3"/>
      <c r="F672" s="3"/>
      <c r="G672" s="3"/>
      <c r="H672" s="3"/>
      <c r="I672" s="3"/>
      <c r="J672" s="3"/>
      <c r="K672" s="3"/>
    </row>
    <row r="673" spans="4:11" x14ac:dyDescent="0.55000000000000004">
      <c r="D673" s="3"/>
      <c r="E673" s="3"/>
      <c r="F673" s="3"/>
      <c r="G673" s="3"/>
      <c r="H673" s="3"/>
      <c r="I673" s="3"/>
      <c r="J673" s="3"/>
      <c r="K673" s="3"/>
    </row>
    <row r="674" spans="4:11" x14ac:dyDescent="0.55000000000000004">
      <c r="D674" s="3"/>
      <c r="E674" s="3"/>
      <c r="F674" s="3"/>
      <c r="G674" s="3"/>
      <c r="H674" s="3"/>
      <c r="I674" s="3"/>
      <c r="J674" s="3"/>
      <c r="K674" s="3"/>
    </row>
    <row r="675" spans="4:11" x14ac:dyDescent="0.55000000000000004">
      <c r="D675" s="3"/>
      <c r="E675" s="3"/>
      <c r="F675" s="3"/>
      <c r="G675" s="3"/>
      <c r="H675" s="3"/>
      <c r="I675" s="3"/>
      <c r="J675" s="3"/>
      <c r="K675" s="3"/>
    </row>
    <row r="676" spans="4:11" x14ac:dyDescent="0.55000000000000004">
      <c r="D676" s="3"/>
      <c r="E676" s="3"/>
      <c r="F676" s="3"/>
      <c r="G676" s="3"/>
      <c r="H676" s="3"/>
      <c r="I676" s="3"/>
      <c r="J676" s="3"/>
      <c r="K676" s="3"/>
    </row>
    <row r="677" spans="4:11" x14ac:dyDescent="0.55000000000000004">
      <c r="D677" s="3"/>
      <c r="E677" s="3"/>
      <c r="F677" s="3"/>
      <c r="G677" s="3"/>
      <c r="H677" s="3"/>
      <c r="I677" s="3"/>
      <c r="J677" s="3"/>
      <c r="K677" s="3"/>
    </row>
    <row r="678" spans="4:11" x14ac:dyDescent="0.55000000000000004">
      <c r="D678" s="3"/>
      <c r="E678" s="3"/>
      <c r="F678" s="3"/>
      <c r="G678" s="3"/>
      <c r="H678" s="3"/>
      <c r="I678" s="3"/>
      <c r="J678" s="3"/>
      <c r="K678" s="3"/>
    </row>
    <row r="679" spans="4:11" x14ac:dyDescent="0.55000000000000004">
      <c r="D679" s="3"/>
      <c r="E679" s="3"/>
      <c r="F679" s="3"/>
      <c r="G679" s="3"/>
      <c r="H679" s="3"/>
      <c r="I679" s="3"/>
      <c r="J679" s="3"/>
      <c r="K679" s="3"/>
    </row>
    <row r="680" spans="4:11" x14ac:dyDescent="0.55000000000000004">
      <c r="D680" s="3"/>
      <c r="E680" s="3"/>
      <c r="F680" s="3"/>
      <c r="G680" s="3"/>
      <c r="H680" s="3"/>
      <c r="I680" s="3"/>
      <c r="J680" s="3"/>
      <c r="K680" s="3"/>
    </row>
    <row r="681" spans="4:11" x14ac:dyDescent="0.55000000000000004">
      <c r="D681" s="3"/>
      <c r="E681" s="3"/>
      <c r="F681" s="3"/>
      <c r="G681" s="3"/>
      <c r="H681" s="3"/>
      <c r="I681" s="3"/>
      <c r="J681" s="3"/>
      <c r="K681" s="3"/>
    </row>
    <row r="682" spans="4:11" x14ac:dyDescent="0.55000000000000004">
      <c r="D682" s="3"/>
      <c r="E682" s="3"/>
      <c r="F682" s="3"/>
      <c r="G682" s="3"/>
      <c r="H682" s="3"/>
      <c r="I682" s="3"/>
      <c r="J682" s="3"/>
      <c r="K682" s="3"/>
    </row>
    <row r="683" spans="4:11" x14ac:dyDescent="0.55000000000000004">
      <c r="D683" s="3"/>
      <c r="E683" s="3"/>
      <c r="F683" s="3"/>
      <c r="G683" s="3"/>
      <c r="H683" s="3"/>
      <c r="I683" s="3"/>
      <c r="J683" s="3"/>
      <c r="K683" s="3"/>
    </row>
    <row r="684" spans="4:11" x14ac:dyDescent="0.55000000000000004">
      <c r="D684" s="3"/>
      <c r="E684" s="3"/>
      <c r="F684" s="3"/>
      <c r="G684" s="3"/>
      <c r="H684" s="3"/>
      <c r="I684" s="3"/>
      <c r="J684" s="3"/>
      <c r="K684" s="3"/>
    </row>
    <row r="685" spans="4:11" x14ac:dyDescent="0.55000000000000004">
      <c r="D685" s="3"/>
      <c r="E685" s="3"/>
      <c r="F685" s="3"/>
      <c r="G685" s="3"/>
      <c r="H685" s="3"/>
      <c r="I685" s="3"/>
      <c r="J685" s="3"/>
      <c r="K685" s="3"/>
    </row>
    <row r="686" spans="4:11" x14ac:dyDescent="0.55000000000000004">
      <c r="D686" s="3"/>
      <c r="E686" s="3"/>
      <c r="F686" s="3"/>
      <c r="G686" s="3"/>
      <c r="H686" s="3"/>
      <c r="I686" s="3"/>
      <c r="J686" s="3"/>
      <c r="K686" s="3"/>
    </row>
    <row r="687" spans="4:11" x14ac:dyDescent="0.55000000000000004">
      <c r="D687" s="3"/>
      <c r="E687" s="3"/>
      <c r="F687" s="3"/>
      <c r="G687" s="3"/>
      <c r="H687" s="3"/>
      <c r="I687" s="3"/>
      <c r="J687" s="3"/>
      <c r="K687" s="3"/>
    </row>
    <row r="688" spans="4:11" x14ac:dyDescent="0.55000000000000004">
      <c r="D688" s="3"/>
      <c r="E688" s="3"/>
      <c r="F688" s="3"/>
      <c r="G688" s="3"/>
      <c r="H688" s="3"/>
      <c r="I688" s="3"/>
      <c r="J688" s="3"/>
      <c r="K688" s="3"/>
    </row>
    <row r="689" spans="4:11" x14ac:dyDescent="0.55000000000000004">
      <c r="D689" s="3"/>
      <c r="E689" s="3"/>
      <c r="F689" s="3"/>
      <c r="G689" s="3"/>
      <c r="H689" s="3"/>
      <c r="I689" s="3"/>
      <c r="J689" s="3"/>
      <c r="K689" s="3"/>
    </row>
    <row r="690" spans="4:11" x14ac:dyDescent="0.55000000000000004">
      <c r="D690" s="3"/>
      <c r="E690" s="3"/>
      <c r="F690" s="3"/>
      <c r="G690" s="3"/>
      <c r="H690" s="3"/>
      <c r="I690" s="3"/>
      <c r="J690" s="3"/>
      <c r="K690" s="3"/>
    </row>
    <row r="691" spans="4:11" x14ac:dyDescent="0.55000000000000004">
      <c r="D691" s="3"/>
      <c r="E691" s="3"/>
      <c r="F691" s="3"/>
      <c r="G691" s="3"/>
      <c r="H691" s="3"/>
      <c r="I691" s="3"/>
      <c r="J691" s="3"/>
      <c r="K691" s="3"/>
    </row>
    <row r="692" spans="4:11" x14ac:dyDescent="0.55000000000000004">
      <c r="D692" s="3"/>
      <c r="E692" s="3"/>
      <c r="F692" s="3"/>
      <c r="G692" s="3"/>
      <c r="H692" s="3"/>
      <c r="I692" s="3"/>
      <c r="J692" s="3"/>
      <c r="K692" s="3"/>
    </row>
    <row r="693" spans="4:11" x14ac:dyDescent="0.55000000000000004">
      <c r="D693" s="3"/>
      <c r="E693" s="3"/>
      <c r="F693" s="3"/>
      <c r="G693" s="3"/>
      <c r="H693" s="3"/>
      <c r="I693" s="3"/>
      <c r="J693" s="3"/>
      <c r="K693" s="3"/>
    </row>
    <row r="694" spans="4:11" x14ac:dyDescent="0.55000000000000004">
      <c r="D694" s="3"/>
      <c r="E694" s="3"/>
      <c r="F694" s="3"/>
      <c r="G694" s="3"/>
      <c r="H694" s="3"/>
      <c r="I694" s="3"/>
      <c r="J694" s="3"/>
      <c r="K694" s="3"/>
    </row>
    <row r="695" spans="4:11" x14ac:dyDescent="0.55000000000000004">
      <c r="D695" s="3"/>
      <c r="E695" s="3"/>
      <c r="F695" s="3"/>
      <c r="G695" s="3"/>
      <c r="H695" s="3"/>
      <c r="I695" s="3"/>
      <c r="J695" s="3"/>
      <c r="K695" s="3"/>
    </row>
    <row r="696" spans="4:11" x14ac:dyDescent="0.55000000000000004">
      <c r="D696" s="3"/>
      <c r="E696" s="3"/>
      <c r="F696" s="3"/>
      <c r="G696" s="3"/>
      <c r="H696" s="3"/>
      <c r="I696" s="3"/>
      <c r="J696" s="3"/>
      <c r="K696" s="3"/>
    </row>
    <row r="697" spans="4:11" x14ac:dyDescent="0.55000000000000004">
      <c r="D697" s="3"/>
      <c r="E697" s="3"/>
      <c r="F697" s="3"/>
      <c r="G697" s="3"/>
      <c r="H697" s="3"/>
      <c r="I697" s="3"/>
      <c r="J697" s="3"/>
      <c r="K697" s="3"/>
    </row>
    <row r="698" spans="4:11" x14ac:dyDescent="0.55000000000000004">
      <c r="D698" s="3"/>
      <c r="E698" s="3"/>
      <c r="F698" s="3"/>
      <c r="G698" s="3"/>
      <c r="H698" s="3"/>
      <c r="I698" s="3"/>
      <c r="J698" s="3"/>
      <c r="K698" s="3"/>
    </row>
    <row r="699" spans="4:11" x14ac:dyDescent="0.55000000000000004">
      <c r="D699" s="3"/>
      <c r="E699" s="3"/>
      <c r="F699" s="3"/>
      <c r="G699" s="3"/>
      <c r="H699" s="3"/>
      <c r="I699" s="3"/>
      <c r="J699" s="3"/>
      <c r="K699" s="3"/>
    </row>
    <row r="700" spans="4:11" x14ac:dyDescent="0.55000000000000004">
      <c r="D700" s="3"/>
      <c r="E700" s="3"/>
      <c r="F700" s="3"/>
      <c r="G700" s="3"/>
      <c r="H700" s="3"/>
      <c r="I700" s="3"/>
      <c r="J700" s="3"/>
      <c r="K700" s="3"/>
    </row>
    <row r="701" spans="4:11" x14ac:dyDescent="0.55000000000000004">
      <c r="D701" s="3"/>
      <c r="E701" s="3"/>
      <c r="F701" s="3"/>
      <c r="G701" s="3"/>
      <c r="H701" s="3"/>
      <c r="I701" s="3"/>
      <c r="J701" s="3"/>
      <c r="K701" s="3"/>
    </row>
    <row r="702" spans="4:11" x14ac:dyDescent="0.55000000000000004">
      <c r="D702" s="3"/>
      <c r="E702" s="3"/>
      <c r="F702" s="3"/>
      <c r="G702" s="3"/>
      <c r="H702" s="3"/>
      <c r="I702" s="3"/>
      <c r="J702" s="3"/>
      <c r="K702" s="3"/>
    </row>
    <row r="703" spans="4:11" x14ac:dyDescent="0.55000000000000004">
      <c r="D703" s="3"/>
      <c r="E703" s="3"/>
      <c r="F703" s="3"/>
      <c r="G703" s="3"/>
      <c r="H703" s="3"/>
      <c r="I703" s="3"/>
      <c r="J703" s="3"/>
      <c r="K703" s="3"/>
    </row>
    <row r="704" spans="4:11" x14ac:dyDescent="0.55000000000000004">
      <c r="D704" s="3"/>
      <c r="E704" s="3"/>
      <c r="F704" s="3"/>
      <c r="G704" s="3"/>
      <c r="H704" s="3"/>
      <c r="I704" s="3"/>
      <c r="J704" s="3"/>
      <c r="K704" s="3"/>
    </row>
    <row r="705" spans="4:11" x14ac:dyDescent="0.55000000000000004">
      <c r="D705" s="3"/>
      <c r="E705" s="3"/>
      <c r="F705" s="3"/>
      <c r="G705" s="3"/>
      <c r="H705" s="3"/>
      <c r="I705" s="3"/>
      <c r="J705" s="3"/>
      <c r="K705" s="3"/>
    </row>
    <row r="706" spans="4:11" x14ac:dyDescent="0.55000000000000004">
      <c r="D706" s="3"/>
      <c r="E706" s="3"/>
      <c r="F706" s="3"/>
      <c r="G706" s="3"/>
      <c r="H706" s="3"/>
      <c r="I706" s="3"/>
      <c r="J706" s="3"/>
      <c r="K706" s="3"/>
    </row>
    <row r="707" spans="4:11" x14ac:dyDescent="0.55000000000000004">
      <c r="D707" s="3"/>
      <c r="E707" s="3"/>
      <c r="F707" s="3"/>
      <c r="G707" s="3"/>
      <c r="H707" s="3"/>
      <c r="I707" s="3"/>
      <c r="J707" s="3"/>
      <c r="K707" s="3"/>
    </row>
    <row r="708" spans="4:11" x14ac:dyDescent="0.55000000000000004">
      <c r="D708" s="3"/>
      <c r="E708" s="3"/>
      <c r="F708" s="3"/>
      <c r="G708" s="3"/>
      <c r="H708" s="3"/>
      <c r="I708" s="3"/>
      <c r="J708" s="3"/>
      <c r="K708" s="3"/>
    </row>
    <row r="709" spans="4:11" x14ac:dyDescent="0.55000000000000004">
      <c r="D709" s="3"/>
      <c r="E709" s="3"/>
      <c r="F709" s="3"/>
      <c r="G709" s="3"/>
      <c r="H709" s="3"/>
      <c r="I709" s="3"/>
      <c r="J709" s="3"/>
      <c r="K709" s="3"/>
    </row>
    <row r="710" spans="4:11" x14ac:dyDescent="0.55000000000000004">
      <c r="D710" s="3"/>
      <c r="E710" s="3"/>
      <c r="F710" s="3"/>
      <c r="G710" s="3"/>
      <c r="H710" s="3"/>
      <c r="I710" s="3"/>
      <c r="J710" s="3"/>
      <c r="K710" s="3"/>
    </row>
    <row r="711" spans="4:11" x14ac:dyDescent="0.55000000000000004">
      <c r="D711" s="3"/>
      <c r="E711" s="3"/>
      <c r="F711" s="3"/>
      <c r="G711" s="3"/>
      <c r="H711" s="3"/>
      <c r="I711" s="3"/>
      <c r="J711" s="3"/>
      <c r="K711" s="3"/>
    </row>
    <row r="712" spans="4:11" x14ac:dyDescent="0.55000000000000004">
      <c r="D712" s="3"/>
      <c r="E712" s="3"/>
      <c r="F712" s="3"/>
      <c r="G712" s="3"/>
      <c r="H712" s="3"/>
      <c r="I712" s="3"/>
      <c r="J712" s="3"/>
      <c r="K712" s="3"/>
    </row>
    <row r="713" spans="4:11" x14ac:dyDescent="0.55000000000000004">
      <c r="D713" s="3"/>
      <c r="E713" s="3"/>
      <c r="F713" s="3"/>
      <c r="G713" s="3"/>
      <c r="H713" s="3"/>
      <c r="I713" s="3"/>
      <c r="J713" s="3"/>
      <c r="K713" s="3"/>
    </row>
    <row r="714" spans="4:11" x14ac:dyDescent="0.55000000000000004">
      <c r="D714" s="3"/>
      <c r="E714" s="3"/>
      <c r="F714" s="3"/>
      <c r="G714" s="3"/>
      <c r="H714" s="3"/>
      <c r="I714" s="3"/>
      <c r="J714" s="3"/>
      <c r="K714" s="3"/>
    </row>
    <row r="715" spans="4:11" x14ac:dyDescent="0.55000000000000004">
      <c r="D715" s="3"/>
      <c r="E715" s="3"/>
      <c r="F715" s="3"/>
      <c r="G715" s="3"/>
      <c r="H715" s="3"/>
      <c r="I715" s="3"/>
      <c r="J715" s="3"/>
      <c r="K715" s="3"/>
    </row>
    <row r="716" spans="4:11" x14ac:dyDescent="0.55000000000000004">
      <c r="D716" s="3"/>
      <c r="E716" s="3"/>
      <c r="F716" s="3"/>
      <c r="G716" s="3"/>
      <c r="H716" s="3"/>
      <c r="I716" s="3"/>
      <c r="J716" s="3"/>
      <c r="K716" s="3"/>
    </row>
    <row r="717" spans="4:11" x14ac:dyDescent="0.55000000000000004">
      <c r="D717" s="3"/>
      <c r="E717" s="3"/>
      <c r="F717" s="3"/>
      <c r="G717" s="3"/>
      <c r="H717" s="3"/>
      <c r="I717" s="3"/>
      <c r="J717" s="3"/>
      <c r="K717" s="3"/>
    </row>
    <row r="718" spans="4:11" x14ac:dyDescent="0.55000000000000004">
      <c r="D718" s="3"/>
      <c r="E718" s="3"/>
      <c r="F718" s="3"/>
      <c r="G718" s="3"/>
      <c r="H718" s="3"/>
      <c r="I718" s="3"/>
      <c r="J718" s="3"/>
      <c r="K718" s="3"/>
    </row>
    <row r="719" spans="4:11" x14ac:dyDescent="0.55000000000000004">
      <c r="D719" s="3"/>
      <c r="E719" s="3"/>
      <c r="F719" s="3"/>
      <c r="G719" s="3"/>
      <c r="H719" s="3"/>
      <c r="I719" s="3"/>
      <c r="J719" s="3"/>
      <c r="K719" s="3"/>
    </row>
    <row r="720" spans="4:11" x14ac:dyDescent="0.55000000000000004">
      <c r="D720" s="3"/>
      <c r="E720" s="3"/>
      <c r="F720" s="3"/>
      <c r="G720" s="3"/>
      <c r="H720" s="3"/>
      <c r="I720" s="3"/>
      <c r="J720" s="3"/>
      <c r="K720" s="3"/>
    </row>
    <row r="721" spans="4:11" x14ac:dyDescent="0.55000000000000004">
      <c r="D721" s="3"/>
      <c r="E721" s="3"/>
      <c r="F721" s="3"/>
      <c r="G721" s="3"/>
      <c r="H721" s="3"/>
      <c r="I721" s="3"/>
      <c r="J721" s="3"/>
      <c r="K721" s="3"/>
    </row>
    <row r="722" spans="4:11" x14ac:dyDescent="0.55000000000000004">
      <c r="D722" s="3"/>
      <c r="E722" s="3"/>
      <c r="F722" s="3"/>
      <c r="G722" s="3"/>
      <c r="H722" s="3"/>
      <c r="I722" s="3"/>
      <c r="J722" s="3"/>
      <c r="K722" s="3"/>
    </row>
    <row r="723" spans="4:11" x14ac:dyDescent="0.55000000000000004">
      <c r="D723" s="3"/>
      <c r="E723" s="3"/>
      <c r="F723" s="3"/>
      <c r="G723" s="3"/>
      <c r="H723" s="3"/>
      <c r="I723" s="3"/>
      <c r="J723" s="3"/>
      <c r="K723" s="3"/>
    </row>
    <row r="724" spans="4:11" x14ac:dyDescent="0.55000000000000004">
      <c r="D724" s="3"/>
      <c r="E724" s="3"/>
      <c r="F724" s="3"/>
      <c r="G724" s="3"/>
      <c r="H724" s="3"/>
      <c r="I724" s="3"/>
      <c r="J724" s="3"/>
      <c r="K724" s="3"/>
    </row>
    <row r="725" spans="4:11" x14ac:dyDescent="0.55000000000000004">
      <c r="D725" s="3"/>
      <c r="E725" s="3"/>
      <c r="F725" s="3"/>
      <c r="G725" s="3"/>
      <c r="H725" s="3"/>
      <c r="I725" s="3"/>
      <c r="J725" s="3"/>
      <c r="K725" s="3"/>
    </row>
    <row r="726" spans="4:11" x14ac:dyDescent="0.55000000000000004">
      <c r="D726" s="3"/>
      <c r="E726" s="3"/>
      <c r="F726" s="3"/>
      <c r="G726" s="3"/>
      <c r="H726" s="3"/>
      <c r="I726" s="3"/>
      <c r="J726" s="3"/>
      <c r="K726" s="3"/>
    </row>
    <row r="727" spans="4:11" x14ac:dyDescent="0.55000000000000004">
      <c r="D727" s="3"/>
      <c r="E727" s="3"/>
      <c r="F727" s="3"/>
      <c r="G727" s="3"/>
      <c r="H727" s="3"/>
      <c r="I727" s="3"/>
      <c r="J727" s="3"/>
      <c r="K727" s="3"/>
    </row>
    <row r="728" spans="4:11" x14ac:dyDescent="0.55000000000000004">
      <c r="D728" s="3"/>
      <c r="E728" s="3"/>
      <c r="F728" s="3"/>
      <c r="G728" s="3"/>
      <c r="H728" s="3"/>
      <c r="I728" s="3"/>
      <c r="J728" s="3"/>
      <c r="K728" s="3"/>
    </row>
    <row r="729" spans="4:11" x14ac:dyDescent="0.55000000000000004">
      <c r="D729" s="3"/>
      <c r="E729" s="3"/>
      <c r="F729" s="3"/>
      <c r="G729" s="3"/>
      <c r="H729" s="3"/>
      <c r="I729" s="3"/>
      <c r="J729" s="3"/>
      <c r="K729" s="3"/>
    </row>
    <row r="730" spans="4:11" x14ac:dyDescent="0.55000000000000004">
      <c r="D730" s="3"/>
      <c r="E730" s="3"/>
      <c r="F730" s="3"/>
      <c r="G730" s="3"/>
      <c r="H730" s="3"/>
      <c r="I730" s="3"/>
      <c r="J730" s="3"/>
      <c r="K730" s="3"/>
    </row>
    <row r="731" spans="4:11" x14ac:dyDescent="0.55000000000000004">
      <c r="D731" s="3"/>
      <c r="E731" s="3"/>
      <c r="F731" s="3"/>
      <c r="G731" s="3"/>
      <c r="H731" s="3"/>
      <c r="I731" s="3"/>
      <c r="J731" s="3"/>
      <c r="K731" s="3"/>
    </row>
    <row r="732" spans="4:11" x14ac:dyDescent="0.55000000000000004">
      <c r="D732" s="3"/>
      <c r="E732" s="3"/>
      <c r="F732" s="3"/>
      <c r="G732" s="3"/>
      <c r="H732" s="3"/>
      <c r="I732" s="3"/>
      <c r="J732" s="3"/>
      <c r="K732" s="3"/>
    </row>
    <row r="733" spans="4:11" x14ac:dyDescent="0.55000000000000004">
      <c r="D733" s="3"/>
      <c r="E733" s="3"/>
      <c r="F733" s="3"/>
      <c r="G733" s="3"/>
      <c r="H733" s="3"/>
      <c r="I733" s="3"/>
      <c r="J733" s="3"/>
      <c r="K733" s="3"/>
    </row>
    <row r="734" spans="4:11" x14ac:dyDescent="0.55000000000000004">
      <c r="D734" s="3"/>
      <c r="E734" s="3"/>
      <c r="F734" s="3"/>
      <c r="G734" s="3"/>
      <c r="H734" s="3"/>
      <c r="I734" s="3"/>
      <c r="J734" s="3"/>
      <c r="K734" s="3"/>
    </row>
    <row r="735" spans="4:11" x14ac:dyDescent="0.55000000000000004">
      <c r="D735" s="3"/>
      <c r="E735" s="3"/>
      <c r="F735" s="3"/>
      <c r="G735" s="3"/>
      <c r="H735" s="3"/>
      <c r="I735" s="3"/>
      <c r="J735" s="3"/>
      <c r="K735" s="3"/>
    </row>
    <row r="736" spans="4:11" x14ac:dyDescent="0.55000000000000004">
      <c r="D736" s="3"/>
      <c r="E736" s="3"/>
      <c r="F736" s="3"/>
      <c r="G736" s="3"/>
      <c r="H736" s="3"/>
      <c r="I736" s="3"/>
      <c r="J736" s="3"/>
      <c r="K736" s="3"/>
    </row>
    <row r="737" spans="4:11" x14ac:dyDescent="0.55000000000000004">
      <c r="D737" s="3"/>
      <c r="E737" s="3"/>
      <c r="F737" s="3"/>
      <c r="G737" s="3"/>
      <c r="H737" s="3"/>
      <c r="I737" s="3"/>
      <c r="J737" s="3"/>
      <c r="K737" s="3"/>
    </row>
    <row r="738" spans="4:11" x14ac:dyDescent="0.55000000000000004">
      <c r="D738" s="3"/>
      <c r="E738" s="3"/>
      <c r="F738" s="3"/>
      <c r="G738" s="3"/>
      <c r="H738" s="3"/>
      <c r="I738" s="3"/>
      <c r="J738" s="3"/>
      <c r="K738" s="3"/>
    </row>
    <row r="739" spans="4:11" x14ac:dyDescent="0.55000000000000004">
      <c r="D739" s="3"/>
      <c r="E739" s="3"/>
      <c r="F739" s="3"/>
      <c r="G739" s="3"/>
      <c r="H739" s="3"/>
      <c r="I739" s="3"/>
      <c r="J739" s="3"/>
      <c r="K739" s="3"/>
    </row>
    <row r="740" spans="4:11" x14ac:dyDescent="0.55000000000000004">
      <c r="D740" s="3"/>
      <c r="E740" s="3"/>
      <c r="F740" s="3"/>
      <c r="G740" s="3"/>
      <c r="H740" s="3"/>
      <c r="I740" s="3"/>
      <c r="J740" s="3"/>
      <c r="K740" s="3"/>
    </row>
    <row r="741" spans="4:11" x14ac:dyDescent="0.55000000000000004">
      <c r="D741" s="3"/>
      <c r="E741" s="3"/>
      <c r="F741" s="3"/>
      <c r="G741" s="3"/>
      <c r="H741" s="3"/>
      <c r="I741" s="3"/>
      <c r="J741" s="3"/>
      <c r="K741" s="3"/>
    </row>
    <row r="742" spans="4:11" x14ac:dyDescent="0.55000000000000004">
      <c r="D742" s="3"/>
      <c r="E742" s="3"/>
      <c r="F742" s="3"/>
      <c r="G742" s="3"/>
      <c r="H742" s="3"/>
      <c r="I742" s="3"/>
      <c r="J742" s="3"/>
      <c r="K742" s="3"/>
    </row>
    <row r="743" spans="4:11" x14ac:dyDescent="0.55000000000000004">
      <c r="D743" s="3"/>
      <c r="E743" s="3"/>
      <c r="F743" s="3"/>
      <c r="G743" s="3"/>
      <c r="H743" s="3"/>
      <c r="I743" s="3"/>
      <c r="J743" s="3"/>
      <c r="K743" s="3"/>
    </row>
    <row r="744" spans="4:11" x14ac:dyDescent="0.55000000000000004">
      <c r="D744" s="3"/>
      <c r="E744" s="3"/>
      <c r="F744" s="3"/>
      <c r="G744" s="3"/>
      <c r="H744" s="3"/>
      <c r="I744" s="3"/>
      <c r="J744" s="3"/>
      <c r="K744" s="3"/>
    </row>
    <row r="745" spans="4:11" x14ac:dyDescent="0.55000000000000004">
      <c r="D745" s="3"/>
      <c r="E745" s="3"/>
      <c r="F745" s="3"/>
      <c r="G745" s="3"/>
      <c r="H745" s="3"/>
      <c r="I745" s="3"/>
      <c r="J745" s="3"/>
      <c r="K745" s="3"/>
    </row>
    <row r="746" spans="4:11" x14ac:dyDescent="0.55000000000000004">
      <c r="D746" s="3"/>
      <c r="E746" s="3"/>
      <c r="F746" s="3"/>
      <c r="G746" s="3"/>
      <c r="H746" s="3"/>
      <c r="I746" s="3"/>
      <c r="J746" s="3"/>
      <c r="K746" s="3"/>
    </row>
    <row r="747" spans="4:11" x14ac:dyDescent="0.55000000000000004">
      <c r="D747" s="3"/>
      <c r="E747" s="3"/>
      <c r="F747" s="3"/>
      <c r="G747" s="3"/>
      <c r="H747" s="3"/>
      <c r="I747" s="3"/>
      <c r="J747" s="3"/>
      <c r="K747" s="3"/>
    </row>
    <row r="748" spans="4:11" x14ac:dyDescent="0.55000000000000004">
      <c r="D748" s="3"/>
      <c r="E748" s="3"/>
      <c r="F748" s="3"/>
      <c r="G748" s="3"/>
      <c r="H748" s="3"/>
      <c r="I748" s="3"/>
      <c r="J748" s="3"/>
      <c r="K748" s="3"/>
    </row>
    <row r="749" spans="4:11" x14ac:dyDescent="0.55000000000000004">
      <c r="D749" s="3"/>
      <c r="E749" s="3"/>
      <c r="F749" s="3"/>
      <c r="G749" s="3"/>
      <c r="H749" s="3"/>
      <c r="I749" s="3"/>
      <c r="J749" s="3"/>
      <c r="K749" s="3"/>
    </row>
    <row r="750" spans="4:11" x14ac:dyDescent="0.55000000000000004">
      <c r="D750" s="3"/>
      <c r="E750" s="3"/>
      <c r="F750" s="3"/>
      <c r="G750" s="3"/>
      <c r="H750" s="3"/>
      <c r="I750" s="3"/>
      <c r="J750" s="3"/>
      <c r="K750" s="3"/>
    </row>
    <row r="751" spans="4:11" x14ac:dyDescent="0.55000000000000004">
      <c r="D751" s="3"/>
      <c r="E751" s="3"/>
      <c r="F751" s="3"/>
      <c r="G751" s="3"/>
      <c r="H751" s="3"/>
      <c r="I751" s="3"/>
      <c r="J751" s="3"/>
      <c r="K751" s="3"/>
    </row>
    <row r="752" spans="4:11" x14ac:dyDescent="0.55000000000000004">
      <c r="D752" s="3"/>
      <c r="E752" s="3"/>
      <c r="F752" s="3"/>
      <c r="G752" s="3"/>
      <c r="H752" s="3"/>
      <c r="I752" s="3"/>
      <c r="J752" s="3"/>
      <c r="K752" s="3"/>
    </row>
    <row r="753" spans="4:11" x14ac:dyDescent="0.55000000000000004">
      <c r="D753" s="3"/>
      <c r="E753" s="3"/>
      <c r="F753" s="3"/>
      <c r="G753" s="3"/>
      <c r="H753" s="3"/>
      <c r="I753" s="3"/>
      <c r="J753" s="3"/>
      <c r="K753" s="3"/>
    </row>
    <row r="754" spans="4:11" x14ac:dyDescent="0.55000000000000004">
      <c r="D754" s="3"/>
      <c r="E754" s="3"/>
      <c r="F754" s="3"/>
      <c r="G754" s="3"/>
      <c r="H754" s="3"/>
      <c r="I754" s="3"/>
      <c r="J754" s="3"/>
      <c r="K754" s="3"/>
    </row>
    <row r="755" spans="4:11" x14ac:dyDescent="0.55000000000000004">
      <c r="D755" s="3"/>
      <c r="E755" s="3"/>
      <c r="F755" s="3"/>
      <c r="G755" s="3"/>
      <c r="H755" s="3"/>
      <c r="I755" s="3"/>
      <c r="J755" s="3"/>
      <c r="K755" s="3"/>
    </row>
    <row r="756" spans="4:11" x14ac:dyDescent="0.55000000000000004">
      <c r="D756" s="3"/>
      <c r="E756" s="3"/>
      <c r="F756" s="3"/>
      <c r="G756" s="3"/>
      <c r="H756" s="3"/>
      <c r="I756" s="3"/>
      <c r="J756" s="3"/>
      <c r="K756" s="3"/>
    </row>
    <row r="757" spans="4:11" x14ac:dyDescent="0.55000000000000004">
      <c r="D757" s="3"/>
      <c r="E757" s="3"/>
      <c r="F757" s="3"/>
      <c r="G757" s="3"/>
      <c r="H757" s="3"/>
      <c r="I757" s="3"/>
      <c r="J757" s="3"/>
      <c r="K757" s="3"/>
    </row>
    <row r="758" spans="4:11" x14ac:dyDescent="0.55000000000000004">
      <c r="D758" s="3"/>
      <c r="E758" s="3"/>
      <c r="F758" s="3"/>
      <c r="G758" s="3"/>
      <c r="H758" s="3"/>
      <c r="I758" s="3"/>
      <c r="J758" s="3"/>
      <c r="K758" s="3"/>
    </row>
    <row r="759" spans="4:11" x14ac:dyDescent="0.55000000000000004">
      <c r="D759" s="3"/>
      <c r="E759" s="3"/>
      <c r="F759" s="3"/>
      <c r="G759" s="3"/>
      <c r="H759" s="3"/>
      <c r="I759" s="3"/>
      <c r="J759" s="3"/>
      <c r="K759" s="3"/>
    </row>
    <row r="760" spans="4:11" x14ac:dyDescent="0.55000000000000004">
      <c r="D760" s="3"/>
      <c r="E760" s="3"/>
      <c r="F760" s="3"/>
      <c r="G760" s="3"/>
      <c r="H760" s="3"/>
      <c r="I760" s="3"/>
      <c r="J760" s="3"/>
      <c r="K760" s="3"/>
    </row>
    <row r="761" spans="4:11" x14ac:dyDescent="0.55000000000000004">
      <c r="D761" s="3"/>
      <c r="E761" s="3"/>
      <c r="F761" s="3"/>
      <c r="G761" s="3"/>
      <c r="H761" s="3"/>
      <c r="I761" s="3"/>
      <c r="J761" s="3"/>
      <c r="K761" s="3"/>
    </row>
    <row r="762" spans="4:11" x14ac:dyDescent="0.55000000000000004">
      <c r="D762" s="3"/>
      <c r="E762" s="3"/>
      <c r="F762" s="3"/>
      <c r="G762" s="3"/>
      <c r="H762" s="3"/>
      <c r="I762" s="3"/>
      <c r="J762" s="3"/>
      <c r="K762" s="3"/>
    </row>
    <row r="763" spans="4:11" x14ac:dyDescent="0.55000000000000004">
      <c r="D763" s="3"/>
      <c r="E763" s="3"/>
      <c r="F763" s="3"/>
      <c r="G763" s="3"/>
      <c r="H763" s="3"/>
      <c r="I763" s="3"/>
      <c r="J763" s="3"/>
      <c r="K763" s="3"/>
    </row>
    <row r="764" spans="4:11" x14ac:dyDescent="0.55000000000000004">
      <c r="D764" s="3"/>
      <c r="E764" s="3"/>
      <c r="F764" s="3"/>
      <c r="G764" s="3"/>
      <c r="H764" s="3"/>
      <c r="I764" s="3"/>
      <c r="J764" s="3"/>
      <c r="K764" s="3"/>
    </row>
    <row r="765" spans="4:11" x14ac:dyDescent="0.55000000000000004">
      <c r="D765" s="3"/>
      <c r="E765" s="3"/>
      <c r="F765" s="3"/>
      <c r="G765" s="3"/>
      <c r="H765" s="3"/>
      <c r="I765" s="3"/>
      <c r="J765" s="3"/>
      <c r="K765" s="3"/>
    </row>
    <row r="766" spans="4:11" x14ac:dyDescent="0.55000000000000004">
      <c r="D766" s="3"/>
      <c r="E766" s="3"/>
      <c r="F766" s="3"/>
      <c r="G766" s="3"/>
      <c r="H766" s="3"/>
      <c r="I766" s="3"/>
      <c r="J766" s="3"/>
      <c r="K766" s="3"/>
    </row>
    <row r="767" spans="4:11" x14ac:dyDescent="0.55000000000000004">
      <c r="D767" s="3"/>
      <c r="E767" s="3"/>
      <c r="F767" s="3"/>
      <c r="G767" s="3"/>
      <c r="H767" s="3"/>
      <c r="I767" s="3"/>
      <c r="J767" s="3"/>
      <c r="K767" s="3"/>
    </row>
    <row r="768" spans="4:11" x14ac:dyDescent="0.55000000000000004">
      <c r="D768" s="3"/>
      <c r="E768" s="3"/>
      <c r="F768" s="3"/>
      <c r="G768" s="3"/>
      <c r="H768" s="3"/>
      <c r="I768" s="3"/>
      <c r="J768" s="3"/>
      <c r="K768" s="3"/>
    </row>
    <row r="769" spans="4:11" x14ac:dyDescent="0.55000000000000004">
      <c r="D769" s="3"/>
      <c r="E769" s="3"/>
      <c r="F769" s="3"/>
      <c r="G769" s="3"/>
      <c r="H769" s="3"/>
      <c r="I769" s="3"/>
      <c r="J769" s="3"/>
      <c r="K769" s="3"/>
    </row>
    <row r="770" spans="4:11" x14ac:dyDescent="0.55000000000000004">
      <c r="D770" s="3"/>
      <c r="E770" s="3"/>
      <c r="F770" s="3"/>
      <c r="G770" s="3"/>
      <c r="H770" s="3"/>
      <c r="I770" s="3"/>
      <c r="J770" s="3"/>
      <c r="K770" s="3"/>
    </row>
    <row r="771" spans="4:11" x14ac:dyDescent="0.55000000000000004">
      <c r="D771" s="3"/>
      <c r="E771" s="3"/>
      <c r="F771" s="3"/>
      <c r="G771" s="3"/>
      <c r="H771" s="3"/>
      <c r="I771" s="3"/>
      <c r="J771" s="3"/>
      <c r="K771" s="3"/>
    </row>
    <row r="772" spans="4:11" x14ac:dyDescent="0.55000000000000004">
      <c r="D772" s="3"/>
      <c r="E772" s="3"/>
      <c r="F772" s="3"/>
      <c r="G772" s="3"/>
      <c r="H772" s="3"/>
      <c r="I772" s="3"/>
      <c r="J772" s="3"/>
      <c r="K772" s="3"/>
    </row>
    <row r="773" spans="4:11" x14ac:dyDescent="0.55000000000000004">
      <c r="D773" s="3"/>
      <c r="E773" s="3"/>
      <c r="F773" s="3"/>
      <c r="G773" s="3"/>
      <c r="H773" s="3"/>
      <c r="I773" s="3"/>
      <c r="J773" s="3"/>
      <c r="K773" s="3"/>
    </row>
    <row r="774" spans="4:11" x14ac:dyDescent="0.55000000000000004">
      <c r="D774" s="3"/>
      <c r="E774" s="3"/>
      <c r="F774" s="3"/>
      <c r="G774" s="3"/>
      <c r="H774" s="3"/>
      <c r="I774" s="3"/>
      <c r="J774" s="3"/>
      <c r="K774" s="3"/>
    </row>
    <row r="775" spans="4:11" x14ac:dyDescent="0.55000000000000004">
      <c r="D775" s="3"/>
      <c r="E775" s="3"/>
      <c r="F775" s="3"/>
      <c r="G775" s="3"/>
      <c r="H775" s="3"/>
      <c r="I775" s="3"/>
      <c r="J775" s="3"/>
      <c r="K775" s="3"/>
    </row>
    <row r="776" spans="4:11" x14ac:dyDescent="0.55000000000000004">
      <c r="D776" s="3"/>
      <c r="E776" s="3"/>
      <c r="F776" s="3"/>
      <c r="G776" s="3"/>
      <c r="H776" s="3"/>
      <c r="I776" s="3"/>
      <c r="J776" s="3"/>
      <c r="K776" s="3"/>
    </row>
    <row r="777" spans="4:11" x14ac:dyDescent="0.55000000000000004">
      <c r="D777" s="3"/>
      <c r="E777" s="3"/>
      <c r="F777" s="3"/>
      <c r="G777" s="3"/>
      <c r="H777" s="3"/>
      <c r="I777" s="3"/>
      <c r="J777" s="3"/>
      <c r="K777" s="3"/>
    </row>
    <row r="778" spans="4:11" x14ac:dyDescent="0.55000000000000004">
      <c r="D778" s="3"/>
      <c r="E778" s="3"/>
      <c r="F778" s="3"/>
      <c r="G778" s="3"/>
      <c r="H778" s="3"/>
      <c r="I778" s="3"/>
      <c r="J778" s="3"/>
      <c r="K778" s="3"/>
    </row>
    <row r="779" spans="4:11" x14ac:dyDescent="0.55000000000000004">
      <c r="D779" s="3"/>
      <c r="E779" s="3"/>
      <c r="F779" s="3"/>
      <c r="G779" s="3"/>
      <c r="H779" s="3"/>
      <c r="I779" s="3"/>
      <c r="J779" s="3"/>
      <c r="K779" s="3"/>
    </row>
    <row r="780" spans="4:11" x14ac:dyDescent="0.55000000000000004">
      <c r="D780" s="3"/>
      <c r="E780" s="3"/>
      <c r="F780" s="3"/>
      <c r="G780" s="3"/>
      <c r="H780" s="3"/>
      <c r="I780" s="3"/>
      <c r="J780" s="3"/>
      <c r="K780" s="3"/>
    </row>
    <row r="781" spans="4:11" x14ac:dyDescent="0.55000000000000004">
      <c r="D781" s="3"/>
      <c r="E781" s="3"/>
      <c r="F781" s="3"/>
      <c r="G781" s="3"/>
      <c r="H781" s="3"/>
      <c r="I781" s="3"/>
      <c r="J781" s="3"/>
      <c r="K781" s="3"/>
    </row>
    <row r="782" spans="4:11" x14ac:dyDescent="0.55000000000000004">
      <c r="D782" s="3"/>
      <c r="E782" s="3"/>
      <c r="F782" s="3"/>
      <c r="G782" s="3"/>
      <c r="H782" s="3"/>
      <c r="I782" s="3"/>
      <c r="J782" s="3"/>
      <c r="K782" s="3"/>
    </row>
    <row r="783" spans="4:11" x14ac:dyDescent="0.55000000000000004">
      <c r="D783" s="3"/>
      <c r="E783" s="3"/>
      <c r="F783" s="3"/>
      <c r="G783" s="3"/>
      <c r="H783" s="3"/>
      <c r="I783" s="3"/>
      <c r="J783" s="3"/>
      <c r="K783" s="3"/>
    </row>
    <row r="784" spans="4:11" x14ac:dyDescent="0.55000000000000004">
      <c r="D784" s="3"/>
      <c r="E784" s="3"/>
      <c r="F784" s="3"/>
      <c r="G784" s="3"/>
      <c r="H784" s="3"/>
      <c r="I784" s="3"/>
      <c r="J784" s="3"/>
      <c r="K784" s="3"/>
    </row>
    <row r="785" spans="4:11" x14ac:dyDescent="0.55000000000000004">
      <c r="D785" s="3"/>
      <c r="E785" s="3"/>
      <c r="F785" s="3"/>
      <c r="G785" s="3"/>
      <c r="H785" s="3"/>
      <c r="I785" s="3"/>
      <c r="J785" s="3"/>
      <c r="K785" s="3"/>
    </row>
    <row r="786" spans="4:11" x14ac:dyDescent="0.55000000000000004">
      <c r="D786" s="3"/>
      <c r="E786" s="3"/>
      <c r="F786" s="3"/>
      <c r="G786" s="3"/>
      <c r="H786" s="3"/>
      <c r="I786" s="3"/>
      <c r="J786" s="3"/>
      <c r="K786" s="3"/>
    </row>
    <row r="787" spans="4:11" x14ac:dyDescent="0.55000000000000004">
      <c r="D787" s="3"/>
      <c r="E787" s="3"/>
      <c r="F787" s="3"/>
      <c r="G787" s="3"/>
      <c r="H787" s="3"/>
      <c r="I787" s="3"/>
      <c r="J787" s="3"/>
      <c r="K787" s="3"/>
    </row>
    <row r="788" spans="4:11" x14ac:dyDescent="0.55000000000000004">
      <c r="D788" s="3"/>
      <c r="E788" s="3"/>
      <c r="F788" s="3"/>
      <c r="G788" s="3"/>
      <c r="H788" s="3"/>
      <c r="I788" s="3"/>
      <c r="J788" s="3"/>
      <c r="K788" s="3"/>
    </row>
    <row r="789" spans="4:11" x14ac:dyDescent="0.55000000000000004">
      <c r="D789" s="3"/>
      <c r="E789" s="3"/>
      <c r="F789" s="3"/>
      <c r="G789" s="3"/>
      <c r="H789" s="3"/>
      <c r="I789" s="3"/>
      <c r="J789" s="3"/>
      <c r="K789" s="3"/>
    </row>
    <row r="790" spans="4:11" x14ac:dyDescent="0.55000000000000004">
      <c r="D790" s="3"/>
      <c r="E790" s="3"/>
      <c r="F790" s="3"/>
      <c r="G790" s="3"/>
      <c r="H790" s="3"/>
      <c r="I790" s="3"/>
      <c r="J790" s="3"/>
      <c r="K790" s="3"/>
    </row>
    <row r="791" spans="4:11" x14ac:dyDescent="0.55000000000000004">
      <c r="D791" s="3"/>
      <c r="E791" s="3"/>
      <c r="F791" s="3"/>
      <c r="G791" s="3"/>
      <c r="H791" s="3"/>
      <c r="I791" s="3"/>
      <c r="J791" s="3"/>
      <c r="K791" s="3"/>
    </row>
    <row r="792" spans="4:11" x14ac:dyDescent="0.55000000000000004">
      <c r="D792" s="3"/>
      <c r="E792" s="3"/>
      <c r="F792" s="3"/>
      <c r="G792" s="3"/>
      <c r="H792" s="3"/>
      <c r="I792" s="3"/>
      <c r="J792" s="3"/>
      <c r="K792" s="3"/>
    </row>
    <row r="793" spans="4:11" x14ac:dyDescent="0.55000000000000004">
      <c r="D793" s="3"/>
      <c r="E793" s="3"/>
      <c r="F793" s="3"/>
      <c r="G793" s="3"/>
      <c r="H793" s="3"/>
      <c r="I793" s="3"/>
      <c r="J793" s="3"/>
      <c r="K793" s="3"/>
    </row>
    <row r="794" spans="4:11" x14ac:dyDescent="0.55000000000000004">
      <c r="D794" s="3"/>
      <c r="E794" s="3"/>
      <c r="F794" s="3"/>
      <c r="G794" s="3"/>
      <c r="H794" s="3"/>
      <c r="I794" s="3"/>
      <c r="J794" s="3"/>
      <c r="K794" s="3"/>
    </row>
    <row r="795" spans="4:11" x14ac:dyDescent="0.55000000000000004">
      <c r="D795" s="3"/>
      <c r="E795" s="3"/>
      <c r="F795" s="3"/>
      <c r="G795" s="3"/>
      <c r="H795" s="3"/>
      <c r="I795" s="3"/>
      <c r="J795" s="3"/>
      <c r="K795" s="3"/>
    </row>
    <row r="796" spans="4:11" x14ac:dyDescent="0.55000000000000004">
      <c r="D796" s="3"/>
      <c r="E796" s="3"/>
      <c r="F796" s="3"/>
      <c r="G796" s="3"/>
      <c r="H796" s="3"/>
      <c r="I796" s="3"/>
      <c r="J796" s="3"/>
      <c r="K796" s="3"/>
    </row>
    <row r="797" spans="4:11" x14ac:dyDescent="0.55000000000000004">
      <c r="D797" s="3"/>
      <c r="E797" s="3"/>
      <c r="F797" s="3"/>
      <c r="G797" s="3"/>
      <c r="H797" s="3"/>
      <c r="I797" s="3"/>
      <c r="J797" s="3"/>
      <c r="K797" s="3"/>
    </row>
    <row r="798" spans="4:11" x14ac:dyDescent="0.55000000000000004">
      <c r="D798" s="3"/>
      <c r="E798" s="3"/>
      <c r="F798" s="3"/>
      <c r="G798" s="3"/>
      <c r="H798" s="3"/>
      <c r="I798" s="3"/>
      <c r="J798" s="3"/>
      <c r="K798" s="3"/>
    </row>
    <row r="799" spans="4:11" x14ac:dyDescent="0.55000000000000004">
      <c r="D799" s="3"/>
      <c r="E799" s="3"/>
      <c r="F799" s="3"/>
      <c r="G799" s="3"/>
      <c r="H799" s="3"/>
      <c r="I799" s="3"/>
      <c r="J799" s="3"/>
      <c r="K799" s="3"/>
    </row>
    <row r="800" spans="4:11" x14ac:dyDescent="0.55000000000000004">
      <c r="D800" s="3"/>
      <c r="E800" s="3"/>
      <c r="F800" s="3"/>
      <c r="G800" s="3"/>
      <c r="H800" s="3"/>
      <c r="I800" s="3"/>
      <c r="J800" s="3"/>
      <c r="K800" s="3"/>
    </row>
    <row r="801" spans="4:11" x14ac:dyDescent="0.55000000000000004">
      <c r="D801" s="3"/>
      <c r="E801" s="3"/>
      <c r="F801" s="3"/>
      <c r="G801" s="3"/>
      <c r="H801" s="3"/>
      <c r="I801" s="3"/>
      <c r="J801" s="3"/>
      <c r="K801" s="3"/>
    </row>
    <row r="802" spans="4:11" x14ac:dyDescent="0.55000000000000004">
      <c r="D802" s="3"/>
      <c r="E802" s="3"/>
      <c r="F802" s="3"/>
      <c r="G802" s="3"/>
      <c r="H802" s="3"/>
      <c r="I802" s="3"/>
      <c r="J802" s="3"/>
      <c r="K802" s="3"/>
    </row>
    <row r="803" spans="4:11" x14ac:dyDescent="0.55000000000000004">
      <c r="D803" s="3"/>
      <c r="E803" s="3"/>
      <c r="F803" s="3"/>
      <c r="G803" s="3"/>
      <c r="H803" s="3"/>
      <c r="I803" s="3"/>
      <c r="J803" s="3"/>
      <c r="K803" s="3"/>
    </row>
    <row r="804" spans="4:11" x14ac:dyDescent="0.55000000000000004">
      <c r="D804" s="3"/>
      <c r="E804" s="3"/>
      <c r="F804" s="3"/>
      <c r="G804" s="3"/>
      <c r="H804" s="3"/>
      <c r="I804" s="3"/>
      <c r="J804" s="3"/>
      <c r="K804" s="3"/>
    </row>
    <row r="805" spans="4:11" x14ac:dyDescent="0.55000000000000004">
      <c r="D805" s="3"/>
      <c r="E805" s="3"/>
      <c r="F805" s="3"/>
      <c r="G805" s="3"/>
      <c r="H805" s="3"/>
      <c r="I805" s="3"/>
      <c r="J805" s="3"/>
      <c r="K805" s="3"/>
    </row>
    <row r="806" spans="4:11" x14ac:dyDescent="0.55000000000000004">
      <c r="D806" s="3"/>
      <c r="E806" s="3"/>
      <c r="F806" s="3"/>
      <c r="G806" s="3"/>
      <c r="H806" s="3"/>
      <c r="I806" s="3"/>
      <c r="J806" s="3"/>
      <c r="K806" s="3"/>
    </row>
    <row r="807" spans="4:11" x14ac:dyDescent="0.55000000000000004">
      <c r="D807" s="3"/>
      <c r="E807" s="3"/>
      <c r="F807" s="3"/>
      <c r="G807" s="3"/>
      <c r="H807" s="3"/>
      <c r="I807" s="3"/>
      <c r="J807" s="3"/>
      <c r="K807" s="3"/>
    </row>
    <row r="808" spans="4:11" x14ac:dyDescent="0.55000000000000004">
      <c r="D808" s="3"/>
      <c r="E808" s="3"/>
      <c r="F808" s="3"/>
      <c r="G808" s="3"/>
      <c r="H808" s="3"/>
      <c r="I808" s="3"/>
      <c r="J808" s="3"/>
      <c r="K808" s="3"/>
    </row>
    <row r="809" spans="4:11" x14ac:dyDescent="0.55000000000000004">
      <c r="D809" s="3"/>
      <c r="E809" s="3"/>
      <c r="F809" s="3"/>
      <c r="G809" s="3"/>
      <c r="H809" s="3"/>
      <c r="I809" s="3"/>
      <c r="J809" s="3"/>
      <c r="K809" s="3"/>
    </row>
    <row r="810" spans="4:11" x14ac:dyDescent="0.55000000000000004">
      <c r="D810" s="3"/>
      <c r="E810" s="3"/>
      <c r="F810" s="3"/>
      <c r="G810" s="3"/>
      <c r="H810" s="3"/>
      <c r="I810" s="3"/>
      <c r="J810" s="3"/>
      <c r="K810" s="3"/>
    </row>
    <row r="811" spans="4:11" x14ac:dyDescent="0.55000000000000004">
      <c r="D811" s="3"/>
      <c r="E811" s="3"/>
      <c r="F811" s="3"/>
      <c r="G811" s="3"/>
      <c r="H811" s="3"/>
      <c r="I811" s="3"/>
      <c r="J811" s="3"/>
      <c r="K811" s="3"/>
    </row>
    <row r="812" spans="4:11" x14ac:dyDescent="0.55000000000000004">
      <c r="D812" s="3"/>
      <c r="E812" s="3"/>
      <c r="F812" s="3"/>
      <c r="G812" s="3"/>
      <c r="H812" s="3"/>
      <c r="I812" s="3"/>
      <c r="J812" s="3"/>
      <c r="K812" s="3"/>
    </row>
    <row r="813" spans="4:11" x14ac:dyDescent="0.55000000000000004">
      <c r="D813" s="3"/>
      <c r="E813" s="3"/>
      <c r="F813" s="3"/>
      <c r="G813" s="3"/>
      <c r="H813" s="3"/>
      <c r="I813" s="3"/>
      <c r="J813" s="3"/>
      <c r="K813" s="3"/>
    </row>
    <row r="814" spans="4:11" x14ac:dyDescent="0.55000000000000004">
      <c r="D814" s="3"/>
      <c r="E814" s="3"/>
      <c r="F814" s="3"/>
      <c r="G814" s="3"/>
      <c r="H814" s="3"/>
      <c r="I814" s="3"/>
      <c r="J814" s="3"/>
      <c r="K814" s="3"/>
    </row>
    <row r="815" spans="4:11" x14ac:dyDescent="0.55000000000000004">
      <c r="D815" s="3"/>
      <c r="E815" s="3"/>
      <c r="F815" s="3"/>
      <c r="G815" s="3"/>
      <c r="H815" s="3"/>
      <c r="I815" s="3"/>
      <c r="J815" s="3"/>
      <c r="K815" s="3"/>
    </row>
    <row r="816" spans="4:11" x14ac:dyDescent="0.55000000000000004">
      <c r="D816" s="3"/>
      <c r="E816" s="3"/>
      <c r="F816" s="3"/>
      <c r="G816" s="3"/>
      <c r="H816" s="3"/>
      <c r="I816" s="3"/>
      <c r="J816" s="3"/>
      <c r="K816" s="3"/>
    </row>
    <row r="817" spans="4:11" x14ac:dyDescent="0.55000000000000004">
      <c r="D817" s="3"/>
      <c r="E817" s="3"/>
      <c r="F817" s="3"/>
      <c r="G817" s="3"/>
      <c r="H817" s="3"/>
      <c r="I817" s="3"/>
      <c r="J817" s="3"/>
      <c r="K817" s="3"/>
    </row>
    <row r="818" spans="4:11" x14ac:dyDescent="0.55000000000000004">
      <c r="D818" s="3"/>
      <c r="E818" s="3"/>
      <c r="F818" s="3"/>
      <c r="G818" s="3"/>
      <c r="H818" s="3"/>
      <c r="I818" s="3"/>
      <c r="J818" s="3"/>
      <c r="K818" s="3"/>
    </row>
    <row r="819" spans="4:11" x14ac:dyDescent="0.55000000000000004">
      <c r="D819" s="3"/>
      <c r="E819" s="3"/>
      <c r="F819" s="3"/>
      <c r="G819" s="3"/>
      <c r="H819" s="3"/>
      <c r="I819" s="3"/>
      <c r="J819" s="3"/>
      <c r="K819" s="3"/>
    </row>
    <row r="820" spans="4:11" x14ac:dyDescent="0.55000000000000004">
      <c r="D820" s="3"/>
      <c r="E820" s="3"/>
      <c r="F820" s="3"/>
      <c r="G820" s="3"/>
      <c r="H820" s="3"/>
      <c r="I820" s="3"/>
      <c r="J820" s="3"/>
      <c r="K820" s="3"/>
    </row>
    <row r="821" spans="4:11" x14ac:dyDescent="0.55000000000000004">
      <c r="D821" s="3"/>
      <c r="E821" s="3"/>
      <c r="F821" s="3"/>
      <c r="G821" s="3"/>
      <c r="H821" s="3"/>
      <c r="I821" s="3"/>
      <c r="J821" s="3"/>
      <c r="K821" s="3"/>
    </row>
    <row r="822" spans="4:11" x14ac:dyDescent="0.55000000000000004">
      <c r="D822" s="3"/>
      <c r="E822" s="3"/>
      <c r="F822" s="3"/>
      <c r="G822" s="3"/>
      <c r="H822" s="3"/>
      <c r="I822" s="3"/>
      <c r="J822" s="3"/>
      <c r="K822" s="3"/>
    </row>
    <row r="823" spans="4:11" x14ac:dyDescent="0.55000000000000004">
      <c r="D823" s="3"/>
      <c r="E823" s="3"/>
      <c r="F823" s="3"/>
      <c r="G823" s="3"/>
      <c r="H823" s="3"/>
      <c r="I823" s="3"/>
      <c r="J823" s="3"/>
      <c r="K823" s="3"/>
    </row>
    <row r="824" spans="4:11" x14ac:dyDescent="0.55000000000000004">
      <c r="D824" s="3"/>
      <c r="E824" s="3"/>
      <c r="F824" s="3"/>
      <c r="G824" s="3"/>
      <c r="H824" s="3"/>
      <c r="I824" s="3"/>
      <c r="J824" s="3"/>
      <c r="K824" s="3"/>
    </row>
    <row r="825" spans="4:11" x14ac:dyDescent="0.55000000000000004">
      <c r="D825" s="3"/>
      <c r="E825" s="3"/>
      <c r="F825" s="3"/>
      <c r="G825" s="3"/>
      <c r="H825" s="3"/>
      <c r="I825" s="3"/>
      <c r="J825" s="3"/>
      <c r="K825" s="3"/>
    </row>
    <row r="826" spans="4:11" x14ac:dyDescent="0.55000000000000004">
      <c r="D826" s="3"/>
      <c r="E826" s="3"/>
      <c r="F826" s="3"/>
      <c r="G826" s="3"/>
      <c r="H826" s="3"/>
      <c r="I826" s="3"/>
      <c r="J826" s="3"/>
      <c r="K826" s="3"/>
    </row>
    <row r="827" spans="4:11" x14ac:dyDescent="0.55000000000000004">
      <c r="D827" s="3"/>
      <c r="E827" s="3"/>
      <c r="F827" s="3"/>
      <c r="G827" s="3"/>
      <c r="H827" s="3"/>
      <c r="I827" s="3"/>
      <c r="J827" s="3"/>
      <c r="K827" s="3"/>
    </row>
    <row r="828" spans="4:11" x14ac:dyDescent="0.55000000000000004">
      <c r="D828" s="3"/>
      <c r="E828" s="3"/>
      <c r="F828" s="3"/>
      <c r="G828" s="3"/>
      <c r="H828" s="3"/>
      <c r="I828" s="3"/>
      <c r="J828" s="3"/>
      <c r="K828" s="3"/>
    </row>
    <row r="829" spans="4:11" x14ac:dyDescent="0.55000000000000004">
      <c r="D829" s="3"/>
      <c r="E829" s="3"/>
      <c r="F829" s="3"/>
      <c r="G829" s="3"/>
      <c r="H829" s="3"/>
      <c r="I829" s="3"/>
      <c r="J829" s="3"/>
      <c r="K829" s="3"/>
    </row>
    <row r="830" spans="4:11" x14ac:dyDescent="0.55000000000000004">
      <c r="D830" s="3"/>
      <c r="E830" s="3"/>
      <c r="F830" s="3"/>
      <c r="G830" s="3"/>
      <c r="H830" s="3"/>
      <c r="I830" s="3"/>
      <c r="J830" s="3"/>
      <c r="K830" s="3"/>
    </row>
    <row r="831" spans="4:11" x14ac:dyDescent="0.55000000000000004">
      <c r="D831" s="3"/>
      <c r="E831" s="3"/>
      <c r="F831" s="3"/>
      <c r="G831" s="3"/>
      <c r="H831" s="3"/>
      <c r="I831" s="3"/>
      <c r="J831" s="3"/>
      <c r="K831" s="3"/>
    </row>
    <row r="832" spans="4:11" x14ac:dyDescent="0.55000000000000004">
      <c r="D832" s="3"/>
      <c r="E832" s="3"/>
      <c r="F832" s="3"/>
      <c r="G832" s="3"/>
      <c r="H832" s="3"/>
      <c r="I832" s="3"/>
      <c r="J832" s="3"/>
      <c r="K832" s="3"/>
    </row>
    <row r="833" spans="4:11" x14ac:dyDescent="0.55000000000000004">
      <c r="D833" s="3"/>
      <c r="E833" s="3"/>
      <c r="F833" s="3"/>
      <c r="G833" s="3"/>
      <c r="H833" s="3"/>
      <c r="I833" s="3"/>
      <c r="J833" s="3"/>
      <c r="K833" s="3"/>
    </row>
    <row r="834" spans="4:11" x14ac:dyDescent="0.55000000000000004">
      <c r="D834" s="3"/>
      <c r="E834" s="3"/>
      <c r="F834" s="3"/>
      <c r="G834" s="3"/>
      <c r="H834" s="3"/>
      <c r="I834" s="3"/>
      <c r="J834" s="3"/>
      <c r="K834" s="3"/>
    </row>
    <row r="835" spans="4:11" x14ac:dyDescent="0.55000000000000004">
      <c r="D835" s="3"/>
      <c r="E835" s="3"/>
      <c r="F835" s="3"/>
      <c r="G835" s="3"/>
      <c r="H835" s="3"/>
      <c r="I835" s="3"/>
      <c r="J835" s="3"/>
      <c r="K835" s="3"/>
    </row>
    <row r="836" spans="4:11" x14ac:dyDescent="0.55000000000000004">
      <c r="D836" s="3"/>
      <c r="E836" s="3"/>
      <c r="F836" s="3"/>
      <c r="G836" s="3"/>
      <c r="H836" s="3"/>
      <c r="I836" s="3"/>
      <c r="J836" s="3"/>
      <c r="K836" s="3"/>
    </row>
    <row r="837" spans="4:11" x14ac:dyDescent="0.55000000000000004">
      <c r="D837" s="3"/>
      <c r="E837" s="3"/>
      <c r="F837" s="3"/>
      <c r="G837" s="3"/>
      <c r="H837" s="3"/>
      <c r="I837" s="3"/>
      <c r="J837" s="3"/>
      <c r="K837" s="3"/>
    </row>
    <row r="838" spans="4:11" x14ac:dyDescent="0.55000000000000004">
      <c r="D838" s="3"/>
      <c r="E838" s="3"/>
      <c r="F838" s="3"/>
      <c r="G838" s="3"/>
      <c r="H838" s="3"/>
      <c r="I838" s="3"/>
      <c r="J838" s="3"/>
      <c r="K838" s="3"/>
    </row>
    <row r="839" spans="4:11" x14ac:dyDescent="0.55000000000000004">
      <c r="D839" s="3"/>
      <c r="E839" s="3"/>
      <c r="F839" s="3"/>
      <c r="G839" s="3"/>
      <c r="H839" s="3"/>
      <c r="I839" s="3"/>
      <c r="J839" s="3"/>
      <c r="K839" s="3"/>
    </row>
    <row r="840" spans="4:11" x14ac:dyDescent="0.55000000000000004">
      <c r="D840" s="3"/>
      <c r="E840" s="3"/>
      <c r="F840" s="3"/>
      <c r="G840" s="3"/>
      <c r="H840" s="3"/>
      <c r="I840" s="3"/>
      <c r="J840" s="3"/>
      <c r="K840" s="3"/>
    </row>
    <row r="841" spans="4:11" x14ac:dyDescent="0.55000000000000004">
      <c r="D841" s="3"/>
      <c r="E841" s="3"/>
      <c r="F841" s="3"/>
      <c r="G841" s="3"/>
      <c r="H841" s="3"/>
      <c r="I841" s="3"/>
      <c r="J841" s="3"/>
      <c r="K841" s="3"/>
    </row>
    <row r="842" spans="4:11" x14ac:dyDescent="0.55000000000000004">
      <c r="D842" s="3"/>
      <c r="E842" s="3"/>
      <c r="F842" s="3"/>
      <c r="G842" s="3"/>
      <c r="H842" s="3"/>
      <c r="I842" s="3"/>
      <c r="J842" s="3"/>
      <c r="K842" s="3"/>
    </row>
    <row r="843" spans="4:11" x14ac:dyDescent="0.55000000000000004">
      <c r="D843" s="3"/>
      <c r="E843" s="3"/>
      <c r="F843" s="3"/>
      <c r="G843" s="3"/>
      <c r="H843" s="3"/>
      <c r="I843" s="3"/>
      <c r="J843" s="3"/>
      <c r="K843" s="3"/>
    </row>
    <row r="844" spans="4:11" x14ac:dyDescent="0.55000000000000004">
      <c r="D844" s="3"/>
      <c r="E844" s="3"/>
      <c r="F844" s="3"/>
      <c r="G844" s="3"/>
      <c r="H844" s="3"/>
      <c r="I844" s="3"/>
      <c r="J844" s="3"/>
      <c r="K844" s="3"/>
    </row>
    <row r="845" spans="4:11" x14ac:dyDescent="0.55000000000000004">
      <c r="D845" s="3"/>
      <c r="E845" s="3"/>
      <c r="F845" s="3"/>
      <c r="G845" s="3"/>
      <c r="H845" s="3"/>
      <c r="I845" s="3"/>
      <c r="J845" s="3"/>
      <c r="K845" s="3"/>
    </row>
    <row r="846" spans="4:11" x14ac:dyDescent="0.55000000000000004">
      <c r="D846" s="3"/>
      <c r="E846" s="3"/>
      <c r="F846" s="3"/>
      <c r="G846" s="3"/>
      <c r="H846" s="3"/>
      <c r="I846" s="3"/>
      <c r="J846" s="3"/>
      <c r="K846" s="3"/>
    </row>
    <row r="847" spans="4:11" x14ac:dyDescent="0.55000000000000004">
      <c r="D847" s="3"/>
      <c r="E847" s="3"/>
      <c r="F847" s="3"/>
      <c r="G847" s="3"/>
      <c r="H847" s="3"/>
      <c r="I847" s="3"/>
      <c r="J847" s="3"/>
      <c r="K847" s="3"/>
    </row>
    <row r="848" spans="4:11" x14ac:dyDescent="0.55000000000000004">
      <c r="D848" s="3"/>
      <c r="E848" s="3"/>
      <c r="F848" s="3"/>
      <c r="G848" s="3"/>
      <c r="H848" s="3"/>
      <c r="I848" s="3"/>
      <c r="J848" s="3"/>
      <c r="K848" s="3"/>
    </row>
    <row r="849" spans="4:11" x14ac:dyDescent="0.55000000000000004">
      <c r="D849" s="3"/>
      <c r="E849" s="3"/>
      <c r="F849" s="3"/>
      <c r="G849" s="3"/>
      <c r="H849" s="3"/>
      <c r="I849" s="3"/>
      <c r="J849" s="3"/>
      <c r="K849" s="3"/>
    </row>
    <row r="850" spans="4:11" x14ac:dyDescent="0.55000000000000004">
      <c r="D850" s="3"/>
      <c r="E850" s="3"/>
      <c r="F850" s="3"/>
      <c r="G850" s="3"/>
      <c r="H850" s="3"/>
      <c r="I850" s="3"/>
      <c r="J850" s="3"/>
      <c r="K850" s="3"/>
    </row>
    <row r="851" spans="4:11" x14ac:dyDescent="0.55000000000000004">
      <c r="D851" s="3"/>
      <c r="E851" s="3"/>
      <c r="F851" s="3"/>
      <c r="G851" s="3"/>
      <c r="H851" s="3"/>
      <c r="I851" s="3"/>
      <c r="J851" s="3"/>
      <c r="K851" s="3"/>
    </row>
    <row r="852" spans="4:11" x14ac:dyDescent="0.55000000000000004">
      <c r="D852" s="3"/>
      <c r="E852" s="3"/>
      <c r="F852" s="3"/>
      <c r="G852" s="3"/>
      <c r="H852" s="3"/>
      <c r="I852" s="3"/>
      <c r="J852" s="3"/>
      <c r="K852" s="3"/>
    </row>
    <row r="853" spans="4:11" x14ac:dyDescent="0.55000000000000004">
      <c r="D853" s="3"/>
      <c r="E853" s="3"/>
      <c r="F853" s="3"/>
      <c r="G853" s="3"/>
      <c r="H853" s="3"/>
      <c r="I853" s="3"/>
      <c r="J853" s="3"/>
      <c r="K853" s="3"/>
    </row>
    <row r="854" spans="4:11" x14ac:dyDescent="0.55000000000000004">
      <c r="D854" s="3"/>
      <c r="E854" s="3"/>
      <c r="F854" s="3"/>
      <c r="G854" s="3"/>
      <c r="H854" s="3"/>
      <c r="I854" s="3"/>
      <c r="J854" s="3"/>
      <c r="K854" s="3"/>
    </row>
    <row r="855" spans="4:11" x14ac:dyDescent="0.55000000000000004">
      <c r="D855" s="3"/>
      <c r="E855" s="3"/>
      <c r="F855" s="3"/>
      <c r="G855" s="3"/>
      <c r="H855" s="3"/>
      <c r="I855" s="3"/>
      <c r="J855" s="3"/>
      <c r="K855" s="3"/>
    </row>
    <row r="856" spans="4:11" x14ac:dyDescent="0.55000000000000004">
      <c r="D856" s="3"/>
      <c r="E856" s="3"/>
      <c r="F856" s="3"/>
      <c r="G856" s="3"/>
      <c r="H856" s="3"/>
      <c r="I856" s="3"/>
      <c r="J856" s="3"/>
      <c r="K856" s="3"/>
    </row>
    <row r="857" spans="4:11" x14ac:dyDescent="0.55000000000000004">
      <c r="D857" s="3"/>
      <c r="E857" s="3"/>
      <c r="F857" s="3"/>
      <c r="G857" s="3"/>
      <c r="H857" s="3"/>
      <c r="I857" s="3"/>
      <c r="J857" s="3"/>
      <c r="K857" s="3"/>
    </row>
    <row r="858" spans="4:11" x14ac:dyDescent="0.55000000000000004">
      <c r="D858" s="3"/>
      <c r="E858" s="3"/>
      <c r="F858" s="3"/>
      <c r="G858" s="3"/>
      <c r="H858" s="3"/>
      <c r="I858" s="3"/>
      <c r="J858" s="3"/>
      <c r="K858" s="3"/>
    </row>
    <row r="859" spans="4:11" x14ac:dyDescent="0.55000000000000004">
      <c r="D859" s="3"/>
      <c r="E859" s="3"/>
      <c r="F859" s="3"/>
      <c r="G859" s="3"/>
      <c r="H859" s="3"/>
      <c r="I859" s="3"/>
      <c r="J859" s="3"/>
      <c r="K859" s="3"/>
    </row>
    <row r="860" spans="4:11" x14ac:dyDescent="0.55000000000000004">
      <c r="D860" s="3"/>
      <c r="E860" s="3"/>
      <c r="F860" s="3"/>
      <c r="G860" s="3"/>
      <c r="H860" s="3"/>
      <c r="I860" s="3"/>
      <c r="J860" s="3"/>
      <c r="K860" s="3"/>
    </row>
    <row r="861" spans="4:11" x14ac:dyDescent="0.55000000000000004">
      <c r="D861" s="3"/>
      <c r="E861" s="3"/>
      <c r="F861" s="3"/>
      <c r="G861" s="3"/>
      <c r="H861" s="3"/>
      <c r="I861" s="3"/>
      <c r="J861" s="3"/>
      <c r="K861" s="3"/>
    </row>
    <row r="862" spans="4:11" x14ac:dyDescent="0.55000000000000004">
      <c r="D862" s="3"/>
      <c r="E862" s="3"/>
      <c r="F862" s="3"/>
      <c r="G862" s="3"/>
      <c r="H862" s="3"/>
      <c r="I862" s="3"/>
      <c r="J862" s="3"/>
      <c r="K862" s="3"/>
    </row>
    <row r="863" spans="4:11" x14ac:dyDescent="0.55000000000000004">
      <c r="D863" s="3"/>
      <c r="E863" s="3"/>
      <c r="F863" s="3"/>
      <c r="G863" s="3"/>
      <c r="H863" s="3"/>
      <c r="I863" s="3"/>
      <c r="J863" s="3"/>
      <c r="K863" s="3"/>
    </row>
    <row r="864" spans="4:11" x14ac:dyDescent="0.55000000000000004">
      <c r="D864" s="3"/>
      <c r="E864" s="3"/>
      <c r="F864" s="3"/>
      <c r="G864" s="3"/>
      <c r="H864" s="3"/>
      <c r="I864" s="3"/>
      <c r="J864" s="3"/>
      <c r="K864" s="3"/>
    </row>
    <row r="865" spans="4:11" x14ac:dyDescent="0.55000000000000004">
      <c r="D865" s="3"/>
      <c r="E865" s="3"/>
      <c r="F865" s="3"/>
      <c r="G865" s="3"/>
      <c r="H865" s="3"/>
      <c r="I865" s="3"/>
      <c r="J865" s="3"/>
      <c r="K865" s="3"/>
    </row>
    <row r="866" spans="4:11" x14ac:dyDescent="0.55000000000000004">
      <c r="D866" s="3"/>
      <c r="E866" s="3"/>
      <c r="F866" s="3"/>
      <c r="G866" s="3"/>
      <c r="H866" s="3"/>
      <c r="I866" s="3"/>
      <c r="J866" s="3"/>
      <c r="K866" s="3"/>
    </row>
    <row r="867" spans="4:11" x14ac:dyDescent="0.55000000000000004">
      <c r="D867" s="3"/>
      <c r="E867" s="3"/>
      <c r="F867" s="3"/>
      <c r="G867" s="3"/>
      <c r="H867" s="3"/>
      <c r="I867" s="3"/>
      <c r="J867" s="3"/>
      <c r="K867" s="3"/>
    </row>
    <row r="868" spans="4:11" x14ac:dyDescent="0.55000000000000004">
      <c r="D868" s="3"/>
      <c r="E868" s="3"/>
      <c r="F868" s="3"/>
      <c r="G868" s="3"/>
      <c r="H868" s="3"/>
      <c r="I868" s="3"/>
      <c r="J868" s="3"/>
      <c r="K868" s="3"/>
    </row>
    <row r="869" spans="4:11" x14ac:dyDescent="0.55000000000000004">
      <c r="D869" s="3"/>
      <c r="E869" s="3"/>
      <c r="F869" s="3"/>
      <c r="G869" s="3"/>
      <c r="H869" s="3"/>
      <c r="I869" s="3"/>
      <c r="J869" s="3"/>
      <c r="K869" s="3"/>
    </row>
    <row r="870" spans="4:11" x14ac:dyDescent="0.55000000000000004">
      <c r="D870" s="3"/>
      <c r="E870" s="3"/>
      <c r="F870" s="3"/>
      <c r="G870" s="3"/>
      <c r="H870" s="3"/>
      <c r="I870" s="3"/>
      <c r="J870" s="3"/>
      <c r="K870" s="3"/>
    </row>
    <row r="871" spans="4:11" x14ac:dyDescent="0.55000000000000004">
      <c r="D871" s="3"/>
      <c r="E871" s="3"/>
      <c r="F871" s="3"/>
      <c r="G871" s="3"/>
      <c r="H871" s="3"/>
      <c r="I871" s="3"/>
      <c r="J871" s="3"/>
      <c r="K871" s="3"/>
    </row>
    <row r="872" spans="4:11" x14ac:dyDescent="0.55000000000000004">
      <c r="D872" s="3"/>
      <c r="E872" s="3"/>
      <c r="F872" s="3"/>
      <c r="G872" s="3"/>
      <c r="H872" s="3"/>
      <c r="I872" s="3"/>
      <c r="J872" s="3"/>
      <c r="K872" s="3"/>
    </row>
    <row r="873" spans="4:11" x14ac:dyDescent="0.55000000000000004">
      <c r="D873" s="3"/>
      <c r="E873" s="3"/>
      <c r="F873" s="3"/>
      <c r="G873" s="3"/>
      <c r="H873" s="3"/>
      <c r="I873" s="3"/>
      <c r="J873" s="3"/>
      <c r="K873" s="3"/>
    </row>
    <row r="874" spans="4:11" x14ac:dyDescent="0.55000000000000004">
      <c r="D874" s="3"/>
      <c r="E874" s="3"/>
      <c r="F874" s="3"/>
      <c r="G874" s="3"/>
      <c r="H874" s="3"/>
      <c r="I874" s="3"/>
      <c r="J874" s="3"/>
      <c r="K874" s="3"/>
    </row>
    <row r="875" spans="4:11" x14ac:dyDescent="0.55000000000000004">
      <c r="D875" s="3"/>
      <c r="E875" s="3"/>
      <c r="F875" s="3"/>
      <c r="G875" s="3"/>
      <c r="H875" s="3"/>
      <c r="I875" s="3"/>
      <c r="J875" s="3"/>
      <c r="K875" s="3"/>
    </row>
    <row r="876" spans="4:11" x14ac:dyDescent="0.55000000000000004">
      <c r="D876" s="3"/>
      <c r="E876" s="3"/>
      <c r="F876" s="3"/>
      <c r="G876" s="3"/>
      <c r="H876" s="3"/>
      <c r="I876" s="3"/>
      <c r="J876" s="3"/>
      <c r="K876" s="3"/>
    </row>
    <row r="877" spans="4:11" x14ac:dyDescent="0.55000000000000004">
      <c r="D877" s="3"/>
      <c r="E877" s="3"/>
      <c r="F877" s="3"/>
      <c r="G877" s="3"/>
      <c r="H877" s="3"/>
      <c r="I877" s="3"/>
      <c r="J877" s="3"/>
      <c r="K877" s="3"/>
    </row>
    <row r="878" spans="4:11" x14ac:dyDescent="0.55000000000000004">
      <c r="D878" s="3"/>
      <c r="E878" s="3"/>
      <c r="F878" s="3"/>
      <c r="G878" s="3"/>
      <c r="H878" s="3"/>
      <c r="I878" s="3"/>
      <c r="J878" s="3"/>
      <c r="K878" s="3"/>
    </row>
    <row r="879" spans="4:11" x14ac:dyDescent="0.55000000000000004">
      <c r="D879" s="3"/>
      <c r="E879" s="3"/>
      <c r="F879" s="3"/>
      <c r="G879" s="3"/>
      <c r="H879" s="3"/>
      <c r="I879" s="3"/>
      <c r="J879" s="3"/>
      <c r="K879" s="3"/>
    </row>
    <row r="880" spans="4:11" x14ac:dyDescent="0.55000000000000004">
      <c r="D880" s="3"/>
      <c r="E880" s="3"/>
      <c r="F880" s="3"/>
      <c r="G880" s="3"/>
      <c r="H880" s="3"/>
      <c r="I880" s="3"/>
      <c r="J880" s="3"/>
      <c r="K880" s="3"/>
    </row>
    <row r="881" spans="4:11" x14ac:dyDescent="0.55000000000000004">
      <c r="D881" s="3"/>
      <c r="E881" s="3"/>
      <c r="F881" s="3"/>
      <c r="G881" s="3"/>
      <c r="H881" s="3"/>
      <c r="I881" s="3"/>
      <c r="J881" s="3"/>
      <c r="K881" s="3"/>
    </row>
    <row r="882" spans="4:11" x14ac:dyDescent="0.55000000000000004">
      <c r="D882" s="3"/>
      <c r="E882" s="3"/>
      <c r="F882" s="3"/>
      <c r="G882" s="3"/>
      <c r="H882" s="3"/>
      <c r="I882" s="3"/>
      <c r="J882" s="3"/>
      <c r="K882" s="3"/>
    </row>
    <row r="883" spans="4:11" x14ac:dyDescent="0.55000000000000004">
      <c r="D883" s="3"/>
      <c r="E883" s="3"/>
      <c r="F883" s="3"/>
      <c r="G883" s="3"/>
      <c r="H883" s="3"/>
      <c r="I883" s="3"/>
      <c r="J883" s="3"/>
      <c r="K883" s="3"/>
    </row>
    <row r="884" spans="4:11" x14ac:dyDescent="0.55000000000000004">
      <c r="D884" s="3"/>
      <c r="E884" s="3"/>
      <c r="F884" s="3"/>
      <c r="G884" s="3"/>
      <c r="H884" s="3"/>
      <c r="I884" s="3"/>
      <c r="J884" s="3"/>
      <c r="K884" s="3"/>
    </row>
    <row r="885" spans="4:11" x14ac:dyDescent="0.55000000000000004">
      <c r="D885" s="3"/>
      <c r="E885" s="3"/>
      <c r="F885" s="3"/>
      <c r="G885" s="3"/>
      <c r="H885" s="3"/>
      <c r="I885" s="3"/>
      <c r="J885" s="3"/>
      <c r="K885" s="3"/>
    </row>
    <row r="886" spans="4:11" x14ac:dyDescent="0.55000000000000004">
      <c r="D886" s="3"/>
      <c r="E886" s="3"/>
      <c r="F886" s="3"/>
      <c r="G886" s="3"/>
      <c r="H886" s="3"/>
      <c r="I886" s="3"/>
      <c r="J886" s="3"/>
      <c r="K886" s="3"/>
    </row>
    <row r="887" spans="4:11" x14ac:dyDescent="0.55000000000000004">
      <c r="D887" s="3"/>
      <c r="E887" s="3"/>
      <c r="F887" s="3"/>
      <c r="G887" s="3"/>
      <c r="H887" s="3"/>
      <c r="I887" s="3"/>
      <c r="J887" s="3"/>
      <c r="K887" s="3"/>
    </row>
    <row r="888" spans="4:11" x14ac:dyDescent="0.55000000000000004">
      <c r="D888" s="3"/>
      <c r="E888" s="3"/>
      <c r="F888" s="3"/>
      <c r="G888" s="3"/>
      <c r="H888" s="3"/>
      <c r="I888" s="3"/>
      <c r="J888" s="3"/>
      <c r="K888" s="3"/>
    </row>
    <row r="889" spans="4:11" x14ac:dyDescent="0.55000000000000004">
      <c r="D889" s="3"/>
      <c r="E889" s="3"/>
      <c r="F889" s="3"/>
      <c r="G889" s="3"/>
      <c r="H889" s="3"/>
      <c r="I889" s="3"/>
      <c r="J889" s="3"/>
      <c r="K889" s="3"/>
    </row>
    <row r="890" spans="4:11" x14ac:dyDescent="0.55000000000000004">
      <c r="D890" s="3"/>
      <c r="E890" s="3"/>
      <c r="F890" s="3"/>
      <c r="G890" s="3"/>
      <c r="H890" s="3"/>
      <c r="I890" s="3"/>
      <c r="J890" s="3"/>
      <c r="K890" s="3"/>
    </row>
    <row r="891" spans="4:11" x14ac:dyDescent="0.55000000000000004">
      <c r="D891" s="3"/>
      <c r="E891" s="3"/>
      <c r="F891" s="3"/>
      <c r="G891" s="3"/>
      <c r="H891" s="3"/>
      <c r="I891" s="3"/>
      <c r="J891" s="3"/>
      <c r="K891" s="3"/>
    </row>
    <row r="892" spans="4:11" x14ac:dyDescent="0.55000000000000004">
      <c r="D892" s="3"/>
      <c r="E892" s="3"/>
      <c r="F892" s="3"/>
      <c r="G892" s="3"/>
      <c r="H892" s="3"/>
      <c r="I892" s="3"/>
      <c r="J892" s="3"/>
      <c r="K892" s="3"/>
    </row>
    <row r="893" spans="4:11" x14ac:dyDescent="0.55000000000000004">
      <c r="D893" s="3"/>
      <c r="E893" s="3"/>
      <c r="F893" s="3"/>
      <c r="G893" s="3"/>
      <c r="H893" s="3"/>
      <c r="I893" s="3"/>
      <c r="J893" s="3"/>
      <c r="K893" s="3"/>
    </row>
    <row r="894" spans="4:11" x14ac:dyDescent="0.55000000000000004">
      <c r="D894" s="3"/>
      <c r="E894" s="3"/>
      <c r="F894" s="3"/>
      <c r="G894" s="3"/>
      <c r="H894" s="3"/>
      <c r="I894" s="3"/>
      <c r="J894" s="3"/>
      <c r="K894" s="3"/>
    </row>
    <row r="895" spans="4:11" x14ac:dyDescent="0.55000000000000004">
      <c r="D895" s="3"/>
      <c r="E895" s="3"/>
      <c r="F895" s="3"/>
      <c r="G895" s="3"/>
      <c r="H895" s="3"/>
      <c r="I895" s="3"/>
      <c r="J895" s="3"/>
      <c r="K895" s="3"/>
    </row>
    <row r="896" spans="4:11" x14ac:dyDescent="0.55000000000000004">
      <c r="D896" s="3"/>
      <c r="E896" s="3"/>
      <c r="F896" s="3"/>
      <c r="G896" s="3"/>
      <c r="H896" s="3"/>
      <c r="I896" s="3"/>
      <c r="J896" s="3"/>
      <c r="K896" s="3"/>
    </row>
    <row r="897" spans="4:11" x14ac:dyDescent="0.55000000000000004">
      <c r="D897" s="3"/>
      <c r="E897" s="3"/>
      <c r="F897" s="3"/>
      <c r="G897" s="3"/>
      <c r="H897" s="3"/>
      <c r="I897" s="3"/>
      <c r="J897" s="3"/>
      <c r="K897" s="3"/>
    </row>
    <row r="898" spans="4:11" x14ac:dyDescent="0.55000000000000004">
      <c r="D898" s="3"/>
      <c r="E898" s="3"/>
      <c r="F898" s="3"/>
      <c r="G898" s="3"/>
      <c r="H898" s="3"/>
      <c r="I898" s="3"/>
      <c r="J898" s="3"/>
      <c r="K898" s="3"/>
    </row>
    <row r="899" spans="4:11" x14ac:dyDescent="0.55000000000000004">
      <c r="D899" s="3"/>
      <c r="E899" s="3"/>
      <c r="F899" s="3"/>
      <c r="G899" s="3"/>
      <c r="H899" s="3"/>
      <c r="I899" s="3"/>
      <c r="J899" s="3"/>
      <c r="K899" s="3"/>
    </row>
    <row r="900" spans="4:11" x14ac:dyDescent="0.55000000000000004">
      <c r="D900" s="3"/>
      <c r="E900" s="3"/>
      <c r="F900" s="3"/>
      <c r="G900" s="3"/>
      <c r="H900" s="3"/>
      <c r="I900" s="3"/>
      <c r="J900" s="3"/>
      <c r="K900" s="3"/>
    </row>
    <row r="901" spans="4:11" x14ac:dyDescent="0.55000000000000004">
      <c r="D901" s="3"/>
      <c r="E901" s="3"/>
      <c r="F901" s="3"/>
      <c r="G901" s="3"/>
      <c r="H901" s="3"/>
      <c r="I901" s="3"/>
      <c r="J901" s="3"/>
      <c r="K901" s="3"/>
    </row>
    <row r="902" spans="4:11" x14ac:dyDescent="0.55000000000000004">
      <c r="D902" s="3"/>
      <c r="E902" s="3"/>
      <c r="F902" s="3"/>
      <c r="G902" s="3"/>
      <c r="H902" s="3"/>
      <c r="I902" s="3"/>
      <c r="J902" s="3"/>
      <c r="K902" s="3"/>
    </row>
    <row r="903" spans="4:11" x14ac:dyDescent="0.55000000000000004">
      <c r="D903" s="3"/>
      <c r="E903" s="3"/>
      <c r="F903" s="3"/>
      <c r="G903" s="3"/>
      <c r="H903" s="3"/>
      <c r="I903" s="3"/>
      <c r="J903" s="3"/>
      <c r="K903" s="3"/>
    </row>
    <row r="904" spans="4:11" x14ac:dyDescent="0.55000000000000004">
      <c r="D904" s="3"/>
      <c r="E904" s="3"/>
      <c r="F904" s="3"/>
      <c r="G904" s="3"/>
      <c r="H904" s="3"/>
      <c r="I904" s="3"/>
      <c r="J904" s="3"/>
      <c r="K904" s="3"/>
    </row>
    <row r="905" spans="4:11" x14ac:dyDescent="0.55000000000000004">
      <c r="D905" s="3"/>
      <c r="E905" s="3"/>
      <c r="F905" s="3"/>
      <c r="G905" s="3"/>
      <c r="H905" s="3"/>
      <c r="I905" s="3"/>
      <c r="J905" s="3"/>
      <c r="K905" s="3"/>
    </row>
    <row r="906" spans="4:11" x14ac:dyDescent="0.55000000000000004">
      <c r="D906" s="3"/>
      <c r="E906" s="3"/>
      <c r="F906" s="3"/>
      <c r="G906" s="3"/>
      <c r="H906" s="3"/>
      <c r="I906" s="3"/>
      <c r="J906" s="3"/>
      <c r="K906" s="3"/>
    </row>
    <row r="907" spans="4:11" x14ac:dyDescent="0.55000000000000004">
      <c r="D907" s="3"/>
      <c r="E907" s="3"/>
      <c r="F907" s="3"/>
      <c r="G907" s="3"/>
      <c r="H907" s="3"/>
      <c r="I907" s="3"/>
      <c r="J907" s="3"/>
      <c r="K907" s="3"/>
    </row>
    <row r="908" spans="4:11" x14ac:dyDescent="0.55000000000000004">
      <c r="D908" s="3"/>
      <c r="E908" s="3"/>
      <c r="F908" s="3"/>
      <c r="G908" s="3"/>
      <c r="H908" s="3"/>
      <c r="I908" s="3"/>
      <c r="J908" s="3"/>
      <c r="K908" s="3"/>
    </row>
    <row r="909" spans="4:11" x14ac:dyDescent="0.55000000000000004">
      <c r="D909" s="3"/>
      <c r="E909" s="3"/>
      <c r="F909" s="3"/>
      <c r="G909" s="3"/>
      <c r="H909" s="3"/>
      <c r="I909" s="3"/>
      <c r="J909" s="3"/>
      <c r="K909" s="3"/>
    </row>
    <row r="910" spans="4:11" x14ac:dyDescent="0.55000000000000004">
      <c r="D910" s="3"/>
      <c r="E910" s="3"/>
      <c r="F910" s="3"/>
      <c r="G910" s="3"/>
      <c r="H910" s="3"/>
      <c r="I910" s="3"/>
      <c r="J910" s="3"/>
      <c r="K910" s="3"/>
    </row>
    <row r="911" spans="4:11" x14ac:dyDescent="0.55000000000000004">
      <c r="D911" s="3"/>
      <c r="E911" s="3"/>
      <c r="F911" s="3"/>
      <c r="G911" s="3"/>
      <c r="H911" s="3"/>
      <c r="I911" s="3"/>
      <c r="J911" s="3"/>
      <c r="K911" s="3"/>
    </row>
    <row r="912" spans="4:11" x14ac:dyDescent="0.55000000000000004">
      <c r="D912" s="3"/>
      <c r="E912" s="3"/>
      <c r="F912" s="3"/>
      <c r="G912" s="3"/>
      <c r="H912" s="3"/>
      <c r="I912" s="3"/>
      <c r="J912" s="3"/>
      <c r="K912" s="3"/>
    </row>
    <row r="913" spans="4:11" x14ac:dyDescent="0.55000000000000004">
      <c r="D913" s="3"/>
      <c r="E913" s="3"/>
      <c r="F913" s="3"/>
      <c r="G913" s="3"/>
      <c r="H913" s="3"/>
      <c r="I913" s="3"/>
      <c r="J913" s="3"/>
      <c r="K913" s="3"/>
    </row>
    <row r="914" spans="4:11" x14ac:dyDescent="0.55000000000000004">
      <c r="D914" s="3"/>
      <c r="E914" s="3"/>
      <c r="F914" s="3"/>
      <c r="G914" s="3"/>
      <c r="H914" s="3"/>
      <c r="I914" s="3"/>
      <c r="J914" s="3"/>
      <c r="K914" s="3"/>
    </row>
    <row r="915" spans="4:11" x14ac:dyDescent="0.55000000000000004">
      <c r="D915" s="3"/>
      <c r="E915" s="3"/>
      <c r="F915" s="3"/>
      <c r="G915" s="3"/>
      <c r="H915" s="3"/>
      <c r="I915" s="3"/>
      <c r="J915" s="3"/>
      <c r="K915" s="3"/>
    </row>
    <row r="916" spans="4:11" x14ac:dyDescent="0.55000000000000004">
      <c r="D916" s="3"/>
      <c r="E916" s="3"/>
      <c r="F916" s="3"/>
      <c r="G916" s="3"/>
      <c r="H916" s="3"/>
      <c r="I916" s="3"/>
      <c r="J916" s="3"/>
      <c r="K916" s="3"/>
    </row>
    <row r="917" spans="4:11" x14ac:dyDescent="0.55000000000000004">
      <c r="D917" s="3"/>
      <c r="E917" s="3"/>
      <c r="F917" s="3"/>
      <c r="G917" s="3"/>
      <c r="H917" s="3"/>
      <c r="I917" s="3"/>
      <c r="J917" s="3"/>
      <c r="K917" s="3"/>
    </row>
    <row r="918" spans="4:11" x14ac:dyDescent="0.55000000000000004">
      <c r="D918" s="3"/>
      <c r="E918" s="3"/>
      <c r="F918" s="3"/>
      <c r="G918" s="3"/>
      <c r="H918" s="3"/>
      <c r="I918" s="3"/>
      <c r="J918" s="3"/>
      <c r="K918" s="3"/>
    </row>
    <row r="919" spans="4:11" x14ac:dyDescent="0.55000000000000004">
      <c r="D919" s="3"/>
      <c r="E919" s="3"/>
      <c r="F919" s="3"/>
      <c r="G919" s="3"/>
      <c r="H919" s="3"/>
      <c r="I919" s="3"/>
      <c r="J919" s="3"/>
      <c r="K919" s="3"/>
    </row>
    <row r="920" spans="4:11" x14ac:dyDescent="0.55000000000000004">
      <c r="D920" s="3"/>
      <c r="E920" s="3"/>
      <c r="F920" s="3"/>
      <c r="G920" s="3"/>
      <c r="H920" s="3"/>
      <c r="I920" s="3"/>
      <c r="J920" s="3"/>
      <c r="K920" s="3"/>
    </row>
    <row r="921" spans="4:11" x14ac:dyDescent="0.55000000000000004">
      <c r="D921" s="3"/>
      <c r="E921" s="3"/>
      <c r="F921" s="3"/>
      <c r="G921" s="3"/>
      <c r="H921" s="3"/>
      <c r="I921" s="3"/>
      <c r="J921" s="3"/>
      <c r="K921" s="3"/>
    </row>
    <row r="922" spans="4:11" x14ac:dyDescent="0.55000000000000004">
      <c r="D922" s="3"/>
      <c r="E922" s="3"/>
      <c r="F922" s="3"/>
      <c r="G922" s="3"/>
      <c r="H922" s="3"/>
      <c r="I922" s="3"/>
      <c r="J922" s="3"/>
      <c r="K922" s="3"/>
    </row>
    <row r="923" spans="4:11" x14ac:dyDescent="0.55000000000000004">
      <c r="D923" s="3"/>
      <c r="E923" s="3"/>
      <c r="F923" s="3"/>
      <c r="G923" s="3"/>
      <c r="H923" s="3"/>
      <c r="I923" s="3"/>
      <c r="J923" s="3"/>
      <c r="K923" s="3"/>
    </row>
    <row r="924" spans="4:11" x14ac:dyDescent="0.55000000000000004">
      <c r="D924" s="3"/>
      <c r="E924" s="3"/>
      <c r="F924" s="3"/>
      <c r="G924" s="3"/>
      <c r="H924" s="3"/>
      <c r="I924" s="3"/>
      <c r="J924" s="3"/>
      <c r="K924" s="3"/>
    </row>
    <row r="925" spans="4:11" x14ac:dyDescent="0.55000000000000004">
      <c r="D925" s="3"/>
      <c r="E925" s="3"/>
      <c r="F925" s="3"/>
      <c r="G925" s="3"/>
      <c r="H925" s="3"/>
      <c r="I925" s="3"/>
      <c r="J925" s="3"/>
      <c r="K925" s="3"/>
    </row>
    <row r="926" spans="4:11" x14ac:dyDescent="0.55000000000000004">
      <c r="D926" s="3"/>
      <c r="E926" s="3"/>
      <c r="F926" s="3"/>
      <c r="G926" s="3"/>
      <c r="H926" s="3"/>
      <c r="I926" s="3"/>
      <c r="J926" s="3"/>
      <c r="K926" s="3"/>
    </row>
    <row r="927" spans="4:11" x14ac:dyDescent="0.55000000000000004">
      <c r="D927" s="3"/>
      <c r="E927" s="3"/>
      <c r="F927" s="3"/>
      <c r="G927" s="3"/>
      <c r="H927" s="3"/>
      <c r="I927" s="3"/>
      <c r="J927" s="3"/>
      <c r="K927" s="3"/>
    </row>
    <row r="928" spans="4:11" x14ac:dyDescent="0.55000000000000004">
      <c r="D928" s="3"/>
      <c r="E928" s="3"/>
      <c r="F928" s="3"/>
      <c r="G928" s="3"/>
      <c r="H928" s="3"/>
      <c r="I928" s="3"/>
      <c r="J928" s="3"/>
      <c r="K928" s="3"/>
    </row>
    <row r="929" spans="4:11" x14ac:dyDescent="0.55000000000000004">
      <c r="D929" s="3"/>
      <c r="E929" s="3"/>
      <c r="F929" s="3"/>
      <c r="G929" s="3"/>
      <c r="H929" s="3"/>
      <c r="I929" s="3"/>
      <c r="J929" s="3"/>
      <c r="K929" s="3"/>
    </row>
    <row r="930" spans="4:11" x14ac:dyDescent="0.55000000000000004">
      <c r="D930" s="3"/>
      <c r="E930" s="3"/>
      <c r="F930" s="3"/>
      <c r="G930" s="3"/>
      <c r="H930" s="3"/>
      <c r="I930" s="3"/>
      <c r="J930" s="3"/>
      <c r="K930" s="3"/>
    </row>
    <row r="931" spans="4:11" x14ac:dyDescent="0.55000000000000004">
      <c r="D931" s="3"/>
      <c r="E931" s="3"/>
      <c r="F931" s="3"/>
      <c r="G931" s="3"/>
      <c r="H931" s="3"/>
      <c r="I931" s="3"/>
      <c r="J931" s="3"/>
      <c r="K931" s="3"/>
    </row>
    <row r="932" spans="4:11" x14ac:dyDescent="0.55000000000000004">
      <c r="D932" s="3"/>
      <c r="E932" s="3"/>
      <c r="F932" s="3"/>
      <c r="G932" s="3"/>
      <c r="H932" s="3"/>
      <c r="I932" s="3"/>
      <c r="J932" s="3"/>
      <c r="K932" s="3"/>
    </row>
    <row r="933" spans="4:11" x14ac:dyDescent="0.55000000000000004">
      <c r="D933" s="3"/>
      <c r="E933" s="3"/>
      <c r="F933" s="3"/>
      <c r="G933" s="3"/>
      <c r="H933" s="3"/>
      <c r="I933" s="3"/>
      <c r="J933" s="3"/>
      <c r="K933" s="3"/>
    </row>
    <row r="934" spans="4:11" x14ac:dyDescent="0.55000000000000004">
      <c r="D934" s="3"/>
      <c r="E934" s="3"/>
      <c r="F934" s="3"/>
      <c r="G934" s="3"/>
      <c r="H934" s="3"/>
      <c r="I934" s="3"/>
      <c r="J934" s="3"/>
      <c r="K934" s="3"/>
    </row>
    <row r="935" spans="4:11" x14ac:dyDescent="0.55000000000000004">
      <c r="D935" s="3"/>
      <c r="E935" s="3"/>
      <c r="F935" s="3"/>
      <c r="G935" s="3"/>
      <c r="H935" s="3"/>
      <c r="I935" s="3"/>
      <c r="J935" s="3"/>
      <c r="K935" s="3"/>
    </row>
    <row r="936" spans="4:11" x14ac:dyDescent="0.55000000000000004">
      <c r="D936" s="3"/>
      <c r="E936" s="3"/>
      <c r="F936" s="3"/>
      <c r="G936" s="3"/>
      <c r="H936" s="3"/>
      <c r="I936" s="3"/>
      <c r="J936" s="3"/>
      <c r="K936" s="3"/>
    </row>
    <row r="937" spans="4:11" x14ac:dyDescent="0.55000000000000004">
      <c r="D937" s="3"/>
      <c r="E937" s="3"/>
      <c r="F937" s="3"/>
      <c r="G937" s="3"/>
      <c r="H937" s="3"/>
      <c r="I937" s="3"/>
      <c r="J937" s="3"/>
      <c r="K937" s="3"/>
    </row>
    <row r="938" spans="4:11" x14ac:dyDescent="0.55000000000000004">
      <c r="D938" s="3"/>
      <c r="E938" s="3"/>
      <c r="F938" s="3"/>
      <c r="G938" s="3"/>
      <c r="H938" s="3"/>
      <c r="I938" s="3"/>
      <c r="J938" s="3"/>
      <c r="K938" s="3"/>
    </row>
    <row r="939" spans="4:11" x14ac:dyDescent="0.55000000000000004">
      <c r="D939" s="3"/>
      <c r="E939" s="3"/>
      <c r="F939" s="3"/>
      <c r="G939" s="3"/>
      <c r="H939" s="3"/>
      <c r="I939" s="3"/>
      <c r="J939" s="3"/>
      <c r="K939" s="3"/>
    </row>
    <row r="940" spans="4:11" x14ac:dyDescent="0.55000000000000004">
      <c r="D940" s="3"/>
      <c r="E940" s="3"/>
      <c r="F940" s="3"/>
      <c r="G940" s="3"/>
      <c r="H940" s="3"/>
      <c r="I940" s="3"/>
      <c r="J940" s="3"/>
      <c r="K940" s="3"/>
    </row>
    <row r="941" spans="4:11" x14ac:dyDescent="0.55000000000000004">
      <c r="D941" s="3"/>
      <c r="E941" s="3"/>
      <c r="F941" s="3"/>
      <c r="G941" s="3"/>
      <c r="H941" s="3"/>
      <c r="I941" s="3"/>
      <c r="J941" s="3"/>
      <c r="K941" s="3"/>
    </row>
    <row r="942" spans="4:11" x14ac:dyDescent="0.55000000000000004">
      <c r="D942" s="3"/>
      <c r="E942" s="3"/>
      <c r="F942" s="3"/>
      <c r="G942" s="3"/>
      <c r="H942" s="3"/>
      <c r="I942" s="3"/>
      <c r="J942" s="3"/>
      <c r="K942" s="3"/>
    </row>
    <row r="943" spans="4:11" x14ac:dyDescent="0.55000000000000004">
      <c r="D943" s="3"/>
      <c r="E943" s="3"/>
      <c r="F943" s="3"/>
      <c r="G943" s="3"/>
      <c r="H943" s="3"/>
      <c r="I943" s="3"/>
      <c r="J943" s="3"/>
      <c r="K943" s="3"/>
    </row>
    <row r="944" spans="4:11" x14ac:dyDescent="0.55000000000000004">
      <c r="D944" s="3"/>
      <c r="E944" s="3"/>
      <c r="F944" s="3"/>
      <c r="G944" s="3"/>
      <c r="H944" s="3"/>
      <c r="I944" s="3"/>
      <c r="J944" s="3"/>
      <c r="K944" s="3"/>
    </row>
    <row r="945" spans="4:11" x14ac:dyDescent="0.55000000000000004">
      <c r="D945" s="3"/>
      <c r="E945" s="3"/>
      <c r="F945" s="3"/>
      <c r="G945" s="3"/>
      <c r="H945" s="3"/>
      <c r="I945" s="3"/>
      <c r="J945" s="3"/>
      <c r="K945" s="3"/>
    </row>
    <row r="946" spans="4:11" x14ac:dyDescent="0.55000000000000004">
      <c r="D946" s="3"/>
      <c r="E946" s="3"/>
      <c r="F946" s="3"/>
      <c r="G946" s="3"/>
      <c r="H946" s="3"/>
      <c r="I946" s="3"/>
      <c r="J946" s="3"/>
      <c r="K946" s="3"/>
    </row>
    <row r="947" spans="4:11" x14ac:dyDescent="0.55000000000000004">
      <c r="D947" s="3"/>
      <c r="E947" s="3"/>
      <c r="F947" s="3"/>
      <c r="G947" s="3"/>
      <c r="H947" s="3"/>
      <c r="I947" s="3"/>
      <c r="J947" s="3"/>
      <c r="K947" s="3"/>
    </row>
    <row r="948" spans="4:11" x14ac:dyDescent="0.55000000000000004">
      <c r="D948" s="3"/>
      <c r="E948" s="3"/>
      <c r="F948" s="3"/>
      <c r="G948" s="3"/>
      <c r="H948" s="3"/>
      <c r="I948" s="3"/>
      <c r="J948" s="3"/>
      <c r="K948" s="3"/>
    </row>
    <row r="949" spans="4:11" x14ac:dyDescent="0.55000000000000004">
      <c r="D949" s="3"/>
      <c r="E949" s="3"/>
      <c r="F949" s="3"/>
      <c r="G949" s="3"/>
      <c r="H949" s="3"/>
      <c r="I949" s="3"/>
      <c r="J949" s="3"/>
      <c r="K949" s="3"/>
    </row>
    <row r="950" spans="4:11" x14ac:dyDescent="0.55000000000000004">
      <c r="D950" s="3"/>
      <c r="E950" s="3"/>
      <c r="F950" s="3"/>
      <c r="G950" s="3"/>
      <c r="H950" s="3"/>
      <c r="I950" s="3"/>
      <c r="J950" s="3"/>
      <c r="K950" s="3"/>
    </row>
    <row r="951" spans="4:11" x14ac:dyDescent="0.55000000000000004">
      <c r="D951" s="3"/>
      <c r="E951" s="3"/>
      <c r="F951" s="3"/>
      <c r="G951" s="3"/>
      <c r="H951" s="3"/>
      <c r="I951" s="3"/>
      <c r="J951" s="3"/>
      <c r="K951" s="3"/>
    </row>
    <row r="952" spans="4:11" x14ac:dyDescent="0.55000000000000004">
      <c r="D952" s="3"/>
      <c r="E952" s="3"/>
      <c r="F952" s="3"/>
      <c r="G952" s="3"/>
      <c r="H952" s="3"/>
      <c r="I952" s="3"/>
      <c r="J952" s="3"/>
      <c r="K952" s="3"/>
    </row>
    <row r="953" spans="4:11" x14ac:dyDescent="0.55000000000000004">
      <c r="D953" s="3"/>
      <c r="E953" s="3"/>
      <c r="F953" s="3"/>
      <c r="G953" s="3"/>
      <c r="H953" s="3"/>
      <c r="I953" s="3"/>
      <c r="J953" s="3"/>
      <c r="K953" s="3"/>
    </row>
    <row r="954" spans="4:11" x14ac:dyDescent="0.55000000000000004">
      <c r="D954" s="3"/>
      <c r="E954" s="3"/>
      <c r="F954" s="3"/>
      <c r="G954" s="3"/>
      <c r="H954" s="3"/>
      <c r="I954" s="3"/>
      <c r="J954" s="3"/>
      <c r="K954" s="3"/>
    </row>
    <row r="955" spans="4:11" x14ac:dyDescent="0.55000000000000004">
      <c r="D955" s="3"/>
      <c r="E955" s="3"/>
      <c r="F955" s="3"/>
      <c r="G955" s="3"/>
      <c r="H955" s="3"/>
      <c r="I955" s="3"/>
      <c r="J955" s="3"/>
      <c r="K955" s="3"/>
    </row>
    <row r="956" spans="4:11" x14ac:dyDescent="0.55000000000000004">
      <c r="D956" s="3"/>
      <c r="E956" s="3"/>
      <c r="F956" s="3"/>
      <c r="G956" s="3"/>
      <c r="H956" s="3"/>
      <c r="I956" s="3"/>
      <c r="J956" s="3"/>
      <c r="K956" s="3"/>
    </row>
    <row r="957" spans="4:11" x14ac:dyDescent="0.55000000000000004">
      <c r="D957" s="3"/>
      <c r="E957" s="3"/>
      <c r="F957" s="3"/>
      <c r="G957" s="3"/>
      <c r="H957" s="3"/>
      <c r="I957" s="3"/>
      <c r="J957" s="3"/>
      <c r="K957" s="3"/>
    </row>
    <row r="958" spans="4:11" x14ac:dyDescent="0.55000000000000004">
      <c r="D958" s="3"/>
      <c r="E958" s="3"/>
      <c r="F958" s="3"/>
      <c r="G958" s="3"/>
      <c r="H958" s="3"/>
      <c r="I958" s="3"/>
      <c r="J958" s="3"/>
      <c r="K958" s="3"/>
    </row>
    <row r="959" spans="4:11" x14ac:dyDescent="0.55000000000000004">
      <c r="D959" s="3"/>
      <c r="E959" s="3"/>
      <c r="F959" s="3"/>
      <c r="G959" s="3"/>
      <c r="H959" s="3"/>
      <c r="I959" s="3"/>
      <c r="J959" s="3"/>
      <c r="K959" s="3"/>
    </row>
    <row r="960" spans="4:11" x14ac:dyDescent="0.55000000000000004">
      <c r="D960" s="3"/>
      <c r="E960" s="3"/>
      <c r="F960" s="3"/>
      <c r="G960" s="3"/>
      <c r="H960" s="3"/>
      <c r="I960" s="3"/>
      <c r="J960" s="3"/>
      <c r="K960" s="3"/>
    </row>
    <row r="961" spans="4:11" x14ac:dyDescent="0.55000000000000004">
      <c r="D961" s="3"/>
      <c r="E961" s="3"/>
      <c r="F961" s="3"/>
      <c r="G961" s="3"/>
      <c r="H961" s="3"/>
      <c r="I961" s="3"/>
      <c r="J961" s="3"/>
      <c r="K961" s="3"/>
    </row>
    <row r="962" spans="4:11" x14ac:dyDescent="0.55000000000000004">
      <c r="D962" s="3"/>
      <c r="E962" s="3"/>
      <c r="F962" s="3"/>
      <c r="G962" s="3"/>
      <c r="H962" s="3"/>
      <c r="I962" s="3"/>
      <c r="J962" s="3"/>
      <c r="K962" s="3"/>
    </row>
    <row r="963" spans="4:11" x14ac:dyDescent="0.55000000000000004">
      <c r="D963" s="3"/>
      <c r="E963" s="3"/>
      <c r="F963" s="3"/>
      <c r="G963" s="3"/>
      <c r="H963" s="3"/>
      <c r="I963" s="3"/>
      <c r="J963" s="3"/>
      <c r="K963" s="3"/>
    </row>
    <row r="964" spans="4:11" x14ac:dyDescent="0.55000000000000004">
      <c r="D964" s="3"/>
      <c r="E964" s="3"/>
      <c r="F964" s="3"/>
      <c r="G964" s="3"/>
      <c r="H964" s="3"/>
      <c r="I964" s="3"/>
      <c r="J964" s="3"/>
      <c r="K964" s="3"/>
    </row>
    <row r="965" spans="4:11" x14ac:dyDescent="0.55000000000000004">
      <c r="D965" s="3"/>
      <c r="E965" s="3"/>
      <c r="F965" s="3"/>
      <c r="G965" s="3"/>
      <c r="H965" s="3"/>
      <c r="I965" s="3"/>
      <c r="J965" s="3"/>
      <c r="K965" s="3"/>
    </row>
    <row r="966" spans="4:11" x14ac:dyDescent="0.55000000000000004">
      <c r="D966" s="3"/>
      <c r="E966" s="3"/>
      <c r="F966" s="3"/>
      <c r="G966" s="3"/>
      <c r="H966" s="3"/>
      <c r="I966" s="3"/>
      <c r="J966" s="3"/>
      <c r="K966" s="3"/>
    </row>
    <row r="967" spans="4:11" x14ac:dyDescent="0.55000000000000004">
      <c r="D967" s="3"/>
      <c r="E967" s="3"/>
      <c r="F967" s="3"/>
      <c r="G967" s="3"/>
      <c r="H967" s="3"/>
      <c r="I967" s="3"/>
      <c r="J967" s="3"/>
      <c r="K967" s="3"/>
    </row>
    <row r="968" spans="4:11" x14ac:dyDescent="0.55000000000000004">
      <c r="D968" s="3"/>
      <c r="E968" s="3"/>
      <c r="F968" s="3"/>
      <c r="G968" s="3"/>
      <c r="H968" s="3"/>
      <c r="I968" s="3"/>
      <c r="J968" s="3"/>
      <c r="K968" s="3"/>
    </row>
    <row r="969" spans="4:11" x14ac:dyDescent="0.55000000000000004">
      <c r="D969" s="3"/>
      <c r="E969" s="3"/>
      <c r="F969" s="3"/>
      <c r="G969" s="3"/>
      <c r="H969" s="3"/>
      <c r="I969" s="3"/>
      <c r="J969" s="3"/>
      <c r="K969" s="3"/>
    </row>
    <row r="970" spans="4:11" x14ac:dyDescent="0.55000000000000004">
      <c r="D970" s="3"/>
      <c r="E970" s="3"/>
      <c r="F970" s="3"/>
      <c r="G970" s="3"/>
      <c r="H970" s="3"/>
      <c r="I970" s="3"/>
      <c r="J970" s="3"/>
      <c r="K970" s="3"/>
    </row>
    <row r="971" spans="4:11" x14ac:dyDescent="0.55000000000000004">
      <c r="D971" s="3"/>
      <c r="E971" s="3"/>
      <c r="F971" s="3"/>
      <c r="G971" s="3"/>
      <c r="H971" s="3"/>
      <c r="I971" s="3"/>
      <c r="J971" s="3"/>
      <c r="K971" s="3"/>
    </row>
    <row r="972" spans="4:11" x14ac:dyDescent="0.55000000000000004">
      <c r="D972" s="3"/>
      <c r="E972" s="3"/>
      <c r="F972" s="3"/>
      <c r="G972" s="3"/>
      <c r="H972" s="3"/>
      <c r="I972" s="3"/>
      <c r="J972" s="3"/>
      <c r="K972" s="3"/>
    </row>
    <row r="973" spans="4:11" x14ac:dyDescent="0.55000000000000004">
      <c r="D973" s="3"/>
      <c r="E973" s="3"/>
      <c r="F973" s="3"/>
      <c r="G973" s="3"/>
      <c r="H973" s="3"/>
      <c r="I973" s="3"/>
      <c r="J973" s="3"/>
      <c r="K973" s="3"/>
    </row>
    <row r="974" spans="4:11" x14ac:dyDescent="0.55000000000000004">
      <c r="D974" s="3"/>
      <c r="E974" s="3"/>
      <c r="F974" s="3"/>
      <c r="G974" s="3"/>
      <c r="H974" s="3"/>
      <c r="I974" s="3"/>
      <c r="J974" s="3"/>
      <c r="K974" s="3"/>
    </row>
    <row r="975" spans="4:11" x14ac:dyDescent="0.55000000000000004">
      <c r="D975" s="3"/>
      <c r="E975" s="3"/>
      <c r="F975" s="3"/>
      <c r="G975" s="3"/>
      <c r="H975" s="3"/>
      <c r="I975" s="3"/>
      <c r="J975" s="3"/>
      <c r="K975" s="3"/>
    </row>
    <row r="976" spans="4:11" x14ac:dyDescent="0.55000000000000004">
      <c r="D976" s="3"/>
      <c r="E976" s="3"/>
      <c r="F976" s="3"/>
      <c r="G976" s="3"/>
      <c r="H976" s="3"/>
      <c r="I976" s="3"/>
      <c r="J976" s="3"/>
      <c r="K976" s="3"/>
    </row>
    <row r="977" spans="4:11" x14ac:dyDescent="0.55000000000000004">
      <c r="D977" s="3"/>
      <c r="E977" s="3"/>
      <c r="F977" s="3"/>
      <c r="G977" s="3"/>
      <c r="H977" s="3"/>
      <c r="I977" s="3"/>
      <c r="J977" s="3"/>
      <c r="K977" s="3"/>
    </row>
    <row r="978" spans="4:11" x14ac:dyDescent="0.55000000000000004">
      <c r="D978" s="3"/>
      <c r="E978" s="3"/>
      <c r="F978" s="3"/>
      <c r="G978" s="3"/>
      <c r="H978" s="3"/>
      <c r="I978" s="3"/>
      <c r="J978" s="3"/>
      <c r="K978" s="3"/>
    </row>
    <row r="979" spans="4:11" x14ac:dyDescent="0.55000000000000004">
      <c r="D979" s="3"/>
      <c r="E979" s="3"/>
      <c r="F979" s="3"/>
      <c r="G979" s="3"/>
      <c r="H979" s="3"/>
      <c r="I979" s="3"/>
      <c r="J979" s="3"/>
      <c r="K979" s="3"/>
    </row>
    <row r="980" spans="4:11" x14ac:dyDescent="0.55000000000000004">
      <c r="D980" s="3"/>
      <c r="E980" s="3"/>
      <c r="F980" s="3"/>
      <c r="G980" s="3"/>
      <c r="H980" s="3"/>
      <c r="I980" s="3"/>
      <c r="J980" s="3"/>
      <c r="K980" s="3"/>
    </row>
    <row r="981" spans="4:11" x14ac:dyDescent="0.55000000000000004">
      <c r="D981" s="3"/>
      <c r="E981" s="3"/>
      <c r="F981" s="3"/>
      <c r="G981" s="3"/>
      <c r="H981" s="3"/>
      <c r="I981" s="3"/>
      <c r="J981" s="3"/>
      <c r="K981" s="3"/>
    </row>
    <row r="982" spans="4:11" x14ac:dyDescent="0.55000000000000004">
      <c r="D982" s="3"/>
      <c r="E982" s="3"/>
      <c r="F982" s="3"/>
      <c r="G982" s="3"/>
      <c r="H982" s="3"/>
      <c r="I982" s="3"/>
      <c r="J982" s="3"/>
      <c r="K982" s="3"/>
    </row>
    <row r="983" spans="4:11" x14ac:dyDescent="0.55000000000000004">
      <c r="D983" s="3"/>
      <c r="E983" s="3"/>
      <c r="F983" s="3"/>
      <c r="G983" s="3"/>
      <c r="H983" s="3"/>
      <c r="I983" s="3"/>
      <c r="J983" s="3"/>
      <c r="K983" s="3"/>
    </row>
    <row r="984" spans="4:11" x14ac:dyDescent="0.55000000000000004">
      <c r="D984" s="3"/>
      <c r="E984" s="3"/>
      <c r="F984" s="3"/>
      <c r="G984" s="3"/>
      <c r="H984" s="3"/>
      <c r="I984" s="3"/>
      <c r="J984" s="3"/>
      <c r="K984" s="3"/>
    </row>
    <row r="985" spans="4:11" x14ac:dyDescent="0.55000000000000004">
      <c r="D985" s="3"/>
      <c r="E985" s="3"/>
      <c r="F985" s="3"/>
      <c r="G985" s="3"/>
      <c r="H985" s="3"/>
      <c r="I985" s="3"/>
      <c r="J985" s="3"/>
      <c r="K985" s="3"/>
    </row>
    <row r="986" spans="4:11" x14ac:dyDescent="0.55000000000000004">
      <c r="D986" s="3"/>
      <c r="E986" s="3"/>
      <c r="F986" s="3"/>
      <c r="G986" s="3"/>
      <c r="H986" s="3"/>
      <c r="I986" s="3"/>
      <c r="J986" s="3"/>
      <c r="K986" s="3"/>
    </row>
    <row r="987" spans="4:11" x14ac:dyDescent="0.55000000000000004">
      <c r="D987" s="3"/>
      <c r="E987" s="3"/>
      <c r="F987" s="3"/>
      <c r="G987" s="3"/>
      <c r="H987" s="3"/>
      <c r="I987" s="3"/>
      <c r="J987" s="3"/>
      <c r="K987" s="3"/>
    </row>
    <row r="988" spans="4:11" x14ac:dyDescent="0.55000000000000004">
      <c r="D988" s="3"/>
      <c r="E988" s="3"/>
      <c r="F988" s="3"/>
      <c r="G988" s="3"/>
      <c r="H988" s="3"/>
      <c r="I988" s="3"/>
      <c r="J988" s="3"/>
      <c r="K988" s="3"/>
    </row>
    <row r="989" spans="4:11" x14ac:dyDescent="0.55000000000000004">
      <c r="D989" s="3"/>
      <c r="E989" s="3"/>
      <c r="F989" s="3"/>
      <c r="G989" s="3"/>
      <c r="H989" s="3"/>
      <c r="I989" s="3"/>
      <c r="J989" s="3"/>
      <c r="K989" s="3"/>
    </row>
    <row r="990" spans="4:11" x14ac:dyDescent="0.55000000000000004">
      <c r="D990" s="3"/>
      <c r="E990" s="3"/>
      <c r="F990" s="3"/>
      <c r="G990" s="3"/>
      <c r="H990" s="3"/>
      <c r="I990" s="3"/>
      <c r="J990" s="3"/>
      <c r="K990" s="3"/>
    </row>
    <row r="991" spans="4:11" x14ac:dyDescent="0.55000000000000004">
      <c r="D991" s="3"/>
      <c r="E991" s="3"/>
      <c r="F991" s="3"/>
      <c r="G991" s="3"/>
      <c r="H991" s="3"/>
      <c r="I991" s="3"/>
      <c r="J991" s="3"/>
      <c r="K991" s="3"/>
    </row>
    <row r="992" spans="4:11" x14ac:dyDescent="0.55000000000000004">
      <c r="D992" s="3"/>
      <c r="E992" s="3"/>
      <c r="F992" s="3"/>
      <c r="G992" s="3"/>
      <c r="H992" s="3"/>
      <c r="I992" s="3"/>
      <c r="J992" s="3"/>
      <c r="K992" s="3"/>
    </row>
    <row r="993" spans="4:11" x14ac:dyDescent="0.55000000000000004">
      <c r="D993" s="3"/>
      <c r="E993" s="3"/>
      <c r="F993" s="3"/>
      <c r="G993" s="3"/>
      <c r="H993" s="3"/>
      <c r="I993" s="3"/>
      <c r="J993" s="3"/>
      <c r="K993" s="3"/>
    </row>
    <row r="994" spans="4:11" x14ac:dyDescent="0.55000000000000004">
      <c r="D994" s="3"/>
      <c r="E994" s="3"/>
      <c r="F994" s="3"/>
      <c r="G994" s="3"/>
      <c r="H994" s="3"/>
      <c r="I994" s="3"/>
      <c r="J994" s="3"/>
      <c r="K994" s="3"/>
    </row>
    <row r="995" spans="4:11" x14ac:dyDescent="0.55000000000000004">
      <c r="D995" s="3"/>
      <c r="E995" s="3"/>
      <c r="F995" s="3"/>
      <c r="G995" s="3"/>
      <c r="H995" s="3"/>
      <c r="I995" s="3"/>
      <c r="J995" s="3"/>
      <c r="K995" s="3"/>
    </row>
    <row r="996" spans="4:11" x14ac:dyDescent="0.55000000000000004">
      <c r="D996" s="3"/>
      <c r="E996" s="3"/>
      <c r="F996" s="3"/>
      <c r="G996" s="3"/>
      <c r="H996" s="3"/>
      <c r="I996" s="3"/>
      <c r="J996" s="3"/>
      <c r="K996" s="3"/>
    </row>
    <row r="997" spans="4:11" x14ac:dyDescent="0.55000000000000004">
      <c r="D997" s="3"/>
      <c r="E997" s="3"/>
      <c r="F997" s="3"/>
      <c r="G997" s="3"/>
      <c r="H997" s="3"/>
      <c r="I997" s="3"/>
      <c r="J997" s="3"/>
      <c r="K997" s="3"/>
    </row>
    <row r="998" spans="4:11" x14ac:dyDescent="0.55000000000000004">
      <c r="D998" s="3"/>
      <c r="E998" s="3"/>
      <c r="F998" s="3"/>
      <c r="G998" s="3"/>
      <c r="H998" s="3"/>
      <c r="I998" s="3"/>
      <c r="J998" s="3"/>
      <c r="K998" s="3"/>
    </row>
    <row r="999" spans="4:11" x14ac:dyDescent="0.55000000000000004">
      <c r="D999" s="3"/>
      <c r="E999" s="3"/>
      <c r="F999" s="3"/>
      <c r="G999" s="3"/>
      <c r="H999" s="3"/>
      <c r="I999" s="3"/>
      <c r="J999" s="3"/>
      <c r="K999" s="3"/>
    </row>
    <row r="1000" spans="4:11" x14ac:dyDescent="0.55000000000000004">
      <c r="D1000" s="3"/>
      <c r="E1000" s="3"/>
      <c r="F1000" s="3"/>
      <c r="G1000" s="3"/>
      <c r="H1000" s="3"/>
      <c r="I1000" s="3"/>
      <c r="J1000" s="3"/>
      <c r="K1000" s="3"/>
    </row>
    <row r="1001" spans="4:11" x14ac:dyDescent="0.55000000000000004">
      <c r="D1001" s="3"/>
      <c r="E1001" s="3"/>
      <c r="F1001" s="3"/>
      <c r="G1001" s="3"/>
      <c r="H1001" s="3"/>
      <c r="I1001" s="3"/>
      <c r="J1001" s="3"/>
      <c r="K1001" s="3"/>
    </row>
    <row r="1002" spans="4:11" x14ac:dyDescent="0.55000000000000004">
      <c r="D1002" s="3"/>
      <c r="E1002" s="3"/>
      <c r="F1002" s="3"/>
      <c r="G1002" s="3"/>
      <c r="H1002" s="3"/>
      <c r="I1002" s="3"/>
      <c r="J1002" s="3"/>
      <c r="K1002" s="3"/>
    </row>
    <row r="1003" spans="4:11" x14ac:dyDescent="0.55000000000000004">
      <c r="D1003" s="3"/>
      <c r="E1003" s="3"/>
      <c r="F1003" s="3"/>
      <c r="G1003" s="3"/>
      <c r="H1003" s="3"/>
      <c r="I1003" s="3"/>
      <c r="J1003" s="3"/>
      <c r="K1003" s="3"/>
    </row>
    <row r="1004" spans="4:11" x14ac:dyDescent="0.55000000000000004">
      <c r="D1004" s="3"/>
      <c r="E1004" s="3"/>
      <c r="F1004" s="3"/>
      <c r="G1004" s="3"/>
      <c r="H1004" s="3"/>
      <c r="I1004" s="3"/>
      <c r="J1004" s="3"/>
      <c r="K1004" s="3"/>
    </row>
    <row r="1005" spans="4:11" x14ac:dyDescent="0.55000000000000004">
      <c r="D1005" s="3"/>
      <c r="E1005" s="3"/>
      <c r="F1005" s="3"/>
      <c r="G1005" s="3"/>
      <c r="H1005" s="3"/>
      <c r="I1005" s="3"/>
      <c r="J1005" s="3"/>
      <c r="K1005" s="3"/>
    </row>
    <row r="1006" spans="4:11" x14ac:dyDescent="0.55000000000000004">
      <c r="D1006" s="3"/>
      <c r="E1006" s="3"/>
      <c r="F1006" s="3"/>
      <c r="G1006" s="3"/>
      <c r="H1006" s="3"/>
      <c r="I1006" s="3"/>
      <c r="J1006" s="3"/>
      <c r="K1006" s="3"/>
    </row>
    <row r="1007" spans="4:11" x14ac:dyDescent="0.55000000000000004">
      <c r="D1007" s="3"/>
      <c r="E1007" s="3"/>
      <c r="F1007" s="3"/>
      <c r="G1007" s="3"/>
      <c r="H1007" s="3"/>
      <c r="I1007" s="3"/>
      <c r="J1007" s="3"/>
      <c r="K1007" s="3"/>
    </row>
    <row r="1008" spans="4:11" x14ac:dyDescent="0.55000000000000004">
      <c r="D1008" s="3"/>
      <c r="E1008" s="3"/>
      <c r="F1008" s="3"/>
      <c r="G1008" s="3"/>
      <c r="H1008" s="3"/>
      <c r="I1008" s="3"/>
      <c r="J1008" s="3"/>
      <c r="K1008" s="3"/>
    </row>
    <row r="1009" spans="4:11" x14ac:dyDescent="0.55000000000000004">
      <c r="D1009" s="3"/>
      <c r="E1009" s="3"/>
      <c r="F1009" s="3"/>
      <c r="G1009" s="3"/>
      <c r="H1009" s="3"/>
      <c r="I1009" s="3"/>
      <c r="J1009" s="3"/>
      <c r="K1009" s="3"/>
    </row>
    <row r="1010" spans="4:11" x14ac:dyDescent="0.55000000000000004">
      <c r="D1010" s="3"/>
      <c r="E1010" s="3"/>
      <c r="F1010" s="3"/>
      <c r="G1010" s="3"/>
      <c r="H1010" s="3"/>
      <c r="I1010" s="3"/>
      <c r="J1010" s="3"/>
      <c r="K1010" s="3"/>
    </row>
    <row r="1011" spans="4:11" x14ac:dyDescent="0.55000000000000004">
      <c r="D1011" s="3"/>
      <c r="E1011" s="3"/>
      <c r="F1011" s="3"/>
      <c r="G1011" s="3"/>
      <c r="H1011" s="3"/>
      <c r="I1011" s="3"/>
      <c r="J1011" s="3"/>
      <c r="K1011" s="3"/>
    </row>
    <row r="1012" spans="4:11" x14ac:dyDescent="0.55000000000000004">
      <c r="D1012" s="3"/>
      <c r="E1012" s="3"/>
      <c r="F1012" s="3"/>
      <c r="G1012" s="3"/>
      <c r="H1012" s="3"/>
      <c r="I1012" s="3"/>
      <c r="J1012" s="3"/>
      <c r="K1012" s="3"/>
    </row>
    <row r="1013" spans="4:11" x14ac:dyDescent="0.55000000000000004">
      <c r="D1013" s="3"/>
      <c r="E1013" s="3"/>
      <c r="F1013" s="3"/>
      <c r="G1013" s="3"/>
      <c r="H1013" s="3"/>
      <c r="I1013" s="3"/>
      <c r="J1013" s="3"/>
      <c r="K1013" s="3"/>
    </row>
    <row r="1014" spans="4:11" x14ac:dyDescent="0.55000000000000004">
      <c r="D1014" s="3"/>
      <c r="E1014" s="3"/>
      <c r="F1014" s="3"/>
      <c r="G1014" s="3"/>
      <c r="H1014" s="3"/>
      <c r="I1014" s="3"/>
      <c r="J1014" s="3"/>
      <c r="K1014" s="3"/>
    </row>
    <row r="1015" spans="4:11" x14ac:dyDescent="0.55000000000000004">
      <c r="D1015" s="3"/>
      <c r="E1015" s="3"/>
      <c r="F1015" s="3"/>
      <c r="G1015" s="3"/>
      <c r="H1015" s="3"/>
      <c r="I1015" s="3"/>
      <c r="J1015" s="3"/>
      <c r="K1015" s="3"/>
    </row>
    <row r="1016" spans="4:11" x14ac:dyDescent="0.55000000000000004">
      <c r="D1016" s="3"/>
      <c r="E1016" s="3"/>
      <c r="F1016" s="3"/>
      <c r="G1016" s="3"/>
      <c r="H1016" s="3"/>
      <c r="I1016" s="3"/>
      <c r="J1016" s="3"/>
      <c r="K1016" s="3"/>
    </row>
    <row r="1017" spans="4:11" x14ac:dyDescent="0.55000000000000004">
      <c r="D1017" s="3"/>
      <c r="E1017" s="3"/>
      <c r="F1017" s="3"/>
      <c r="G1017" s="3"/>
      <c r="H1017" s="3"/>
      <c r="I1017" s="3"/>
      <c r="J1017" s="3"/>
      <c r="K1017" s="3"/>
    </row>
    <row r="1018" spans="4:11" x14ac:dyDescent="0.55000000000000004">
      <c r="D1018" s="3"/>
      <c r="E1018" s="3"/>
      <c r="F1018" s="3"/>
      <c r="G1018" s="3"/>
      <c r="H1018" s="3"/>
      <c r="I1018" s="3"/>
      <c r="J1018" s="3"/>
      <c r="K1018" s="3"/>
    </row>
    <row r="1019" spans="4:11" x14ac:dyDescent="0.55000000000000004">
      <c r="D1019" s="3"/>
      <c r="E1019" s="3"/>
      <c r="F1019" s="3"/>
      <c r="G1019" s="3"/>
      <c r="H1019" s="3"/>
      <c r="I1019" s="3"/>
      <c r="J1019" s="3"/>
      <c r="K1019" s="3"/>
    </row>
    <row r="1020" spans="4:11" x14ac:dyDescent="0.55000000000000004">
      <c r="D1020" s="3"/>
      <c r="E1020" s="3"/>
      <c r="F1020" s="3"/>
      <c r="G1020" s="3"/>
      <c r="H1020" s="3"/>
      <c r="I1020" s="3"/>
      <c r="J1020" s="3"/>
      <c r="K1020" s="3"/>
    </row>
    <row r="1021" spans="4:11" x14ac:dyDescent="0.55000000000000004">
      <c r="D1021" s="3"/>
      <c r="E1021" s="3"/>
      <c r="F1021" s="3"/>
      <c r="G1021" s="3"/>
      <c r="H1021" s="3"/>
      <c r="I1021" s="3"/>
      <c r="J1021" s="3"/>
      <c r="K1021" s="3"/>
    </row>
    <row r="1022" spans="4:11" x14ac:dyDescent="0.55000000000000004">
      <c r="D1022" s="3"/>
      <c r="E1022" s="3"/>
      <c r="F1022" s="3"/>
      <c r="G1022" s="3"/>
      <c r="H1022" s="3"/>
      <c r="I1022" s="3"/>
      <c r="J1022" s="3"/>
      <c r="K1022" s="3"/>
    </row>
    <row r="1023" spans="4:11" x14ac:dyDescent="0.55000000000000004">
      <c r="D1023" s="3"/>
      <c r="E1023" s="3"/>
      <c r="F1023" s="3"/>
      <c r="G1023" s="3"/>
      <c r="H1023" s="3"/>
      <c r="I1023" s="3"/>
      <c r="J1023" s="3"/>
      <c r="K1023" s="3"/>
    </row>
    <row r="1024" spans="4:11" x14ac:dyDescent="0.55000000000000004">
      <c r="D1024" s="3"/>
      <c r="E1024" s="3"/>
      <c r="F1024" s="3"/>
      <c r="G1024" s="3"/>
      <c r="H1024" s="3"/>
      <c r="I1024" s="3"/>
      <c r="J1024" s="3"/>
      <c r="K1024" s="3"/>
    </row>
    <row r="1025" spans="4:11" x14ac:dyDescent="0.55000000000000004">
      <c r="D1025" s="3"/>
      <c r="E1025" s="3"/>
      <c r="F1025" s="3"/>
      <c r="G1025" s="3"/>
      <c r="H1025" s="3"/>
      <c r="I1025" s="3"/>
      <c r="J1025" s="3"/>
      <c r="K1025" s="3"/>
    </row>
    <row r="1026" spans="4:11" x14ac:dyDescent="0.55000000000000004">
      <c r="D1026" s="3"/>
      <c r="E1026" s="3"/>
      <c r="F1026" s="3"/>
      <c r="G1026" s="3"/>
      <c r="H1026" s="3"/>
      <c r="I1026" s="3"/>
      <c r="J1026" s="3"/>
      <c r="K1026" s="3"/>
    </row>
    <row r="1027" spans="4:11" x14ac:dyDescent="0.55000000000000004">
      <c r="D1027" s="3"/>
      <c r="E1027" s="3"/>
      <c r="F1027" s="3"/>
      <c r="G1027" s="3"/>
      <c r="H1027" s="3"/>
      <c r="I1027" s="3"/>
      <c r="J1027" s="3"/>
      <c r="K1027" s="3"/>
    </row>
    <row r="1028" spans="4:11" x14ac:dyDescent="0.55000000000000004">
      <c r="D1028" s="3"/>
      <c r="E1028" s="3"/>
      <c r="F1028" s="3"/>
      <c r="G1028" s="3"/>
      <c r="H1028" s="3"/>
      <c r="I1028" s="3"/>
      <c r="J1028" s="3"/>
      <c r="K1028" s="3"/>
    </row>
    <row r="1029" spans="4:11" x14ac:dyDescent="0.55000000000000004">
      <c r="D1029" s="3"/>
      <c r="E1029" s="3"/>
      <c r="F1029" s="3"/>
      <c r="G1029" s="3"/>
      <c r="H1029" s="3"/>
      <c r="I1029" s="3"/>
      <c r="J1029" s="3"/>
      <c r="K1029" s="3"/>
    </row>
    <row r="1030" spans="4:11" x14ac:dyDescent="0.55000000000000004">
      <c r="D1030" s="3"/>
      <c r="E1030" s="3"/>
      <c r="F1030" s="3"/>
      <c r="G1030" s="3"/>
      <c r="H1030" s="3"/>
      <c r="I1030" s="3"/>
      <c r="J1030" s="3"/>
      <c r="K1030" s="3"/>
    </row>
    <row r="1031" spans="4:11" x14ac:dyDescent="0.55000000000000004">
      <c r="D1031" s="3"/>
      <c r="E1031" s="3"/>
      <c r="F1031" s="3"/>
      <c r="G1031" s="3"/>
      <c r="H1031" s="3"/>
      <c r="I1031" s="3"/>
      <c r="J1031" s="3"/>
      <c r="K1031" s="3"/>
    </row>
    <row r="1032" spans="4:11" x14ac:dyDescent="0.55000000000000004">
      <c r="D1032" s="3"/>
      <c r="E1032" s="3"/>
      <c r="F1032" s="3"/>
      <c r="G1032" s="3"/>
      <c r="H1032" s="3"/>
      <c r="I1032" s="3"/>
      <c r="J1032" s="3"/>
      <c r="K1032" s="3"/>
    </row>
    <row r="1033" spans="4:11" x14ac:dyDescent="0.55000000000000004">
      <c r="D1033" s="3"/>
      <c r="E1033" s="3"/>
      <c r="F1033" s="3"/>
      <c r="G1033" s="3"/>
      <c r="H1033" s="3"/>
      <c r="I1033" s="3"/>
      <c r="J1033" s="3"/>
      <c r="K1033" s="3"/>
    </row>
    <row r="1034" spans="4:11" x14ac:dyDescent="0.55000000000000004">
      <c r="D1034" s="3"/>
      <c r="E1034" s="3"/>
      <c r="F1034" s="3"/>
      <c r="G1034" s="3"/>
      <c r="H1034" s="3"/>
      <c r="I1034" s="3"/>
      <c r="J1034" s="3"/>
      <c r="K1034" s="3"/>
    </row>
    <row r="1035" spans="4:11" x14ac:dyDescent="0.55000000000000004">
      <c r="D1035" s="3"/>
      <c r="E1035" s="3"/>
      <c r="F1035" s="3"/>
      <c r="G1035" s="3"/>
      <c r="H1035" s="3"/>
      <c r="I1035" s="3"/>
      <c r="J1035" s="3"/>
      <c r="K1035" s="3"/>
    </row>
    <row r="1036" spans="4:11" x14ac:dyDescent="0.55000000000000004">
      <c r="D1036" s="3"/>
      <c r="E1036" s="3"/>
      <c r="F1036" s="3"/>
      <c r="G1036" s="3"/>
      <c r="H1036" s="3"/>
      <c r="I1036" s="3"/>
      <c r="J1036" s="3"/>
      <c r="K1036" s="3"/>
    </row>
    <row r="1037" spans="4:11" x14ac:dyDescent="0.55000000000000004">
      <c r="D1037" s="3"/>
      <c r="E1037" s="3"/>
      <c r="F1037" s="3"/>
      <c r="G1037" s="3"/>
      <c r="H1037" s="3"/>
      <c r="I1037" s="3"/>
      <c r="J1037" s="3"/>
      <c r="K1037" s="3"/>
    </row>
    <row r="1038" spans="4:11" x14ac:dyDescent="0.55000000000000004">
      <c r="D1038" s="3"/>
      <c r="E1038" s="3"/>
      <c r="F1038" s="3"/>
      <c r="G1038" s="3"/>
      <c r="H1038" s="3"/>
      <c r="I1038" s="3"/>
      <c r="J1038" s="3"/>
      <c r="K1038" s="3"/>
    </row>
    <row r="1039" spans="4:11" x14ac:dyDescent="0.55000000000000004">
      <c r="D1039" s="3"/>
      <c r="E1039" s="3"/>
      <c r="F1039" s="3"/>
      <c r="G1039" s="3"/>
      <c r="H1039" s="3"/>
      <c r="I1039" s="3"/>
      <c r="J1039" s="3"/>
      <c r="K1039" s="3"/>
    </row>
    <row r="1040" spans="4:11" x14ac:dyDescent="0.55000000000000004">
      <c r="D1040" s="3"/>
      <c r="E1040" s="3"/>
      <c r="F1040" s="3"/>
      <c r="G1040" s="3"/>
      <c r="H1040" s="3"/>
      <c r="I1040" s="3"/>
      <c r="J1040" s="3"/>
      <c r="K1040" s="3"/>
    </row>
    <row r="1041" spans="4:11" x14ac:dyDescent="0.55000000000000004">
      <c r="D1041" s="3"/>
      <c r="E1041" s="3"/>
      <c r="F1041" s="3"/>
      <c r="G1041" s="3"/>
      <c r="H1041" s="3"/>
      <c r="I1041" s="3"/>
      <c r="J1041" s="3"/>
      <c r="K1041" s="3"/>
    </row>
    <row r="1042" spans="4:11" x14ac:dyDescent="0.55000000000000004">
      <c r="D1042" s="3"/>
      <c r="E1042" s="3"/>
      <c r="F1042" s="3"/>
      <c r="G1042" s="3"/>
      <c r="H1042" s="3"/>
      <c r="I1042" s="3"/>
      <c r="J1042" s="3"/>
      <c r="K1042" s="3"/>
    </row>
    <row r="1043" spans="4:11" x14ac:dyDescent="0.55000000000000004">
      <c r="D1043" s="3"/>
      <c r="E1043" s="3"/>
      <c r="F1043" s="3"/>
      <c r="G1043" s="3"/>
      <c r="H1043" s="3"/>
      <c r="I1043" s="3"/>
      <c r="J1043" s="3"/>
      <c r="K1043" s="3"/>
    </row>
    <row r="1044" spans="4:11" x14ac:dyDescent="0.55000000000000004">
      <c r="D1044" s="3"/>
      <c r="E1044" s="3"/>
      <c r="F1044" s="3"/>
      <c r="G1044" s="3"/>
      <c r="H1044" s="3"/>
      <c r="I1044" s="3"/>
      <c r="J1044" s="3"/>
      <c r="K1044" s="3"/>
    </row>
    <row r="1045" spans="4:11" x14ac:dyDescent="0.55000000000000004">
      <c r="D1045" s="3"/>
      <c r="E1045" s="3"/>
      <c r="F1045" s="3"/>
      <c r="G1045" s="3"/>
      <c r="H1045" s="3"/>
      <c r="I1045" s="3"/>
      <c r="J1045" s="3"/>
      <c r="K1045" s="3"/>
    </row>
    <row r="1046" spans="4:11" x14ac:dyDescent="0.55000000000000004">
      <c r="D1046" s="3"/>
      <c r="E1046" s="3"/>
      <c r="F1046" s="3"/>
      <c r="G1046" s="3"/>
      <c r="H1046" s="3"/>
      <c r="I1046" s="3"/>
      <c r="J1046" s="3"/>
      <c r="K1046" s="3"/>
    </row>
    <row r="1047" spans="4:11" x14ac:dyDescent="0.55000000000000004">
      <c r="D1047" s="3"/>
      <c r="E1047" s="3"/>
      <c r="F1047" s="3"/>
      <c r="G1047" s="3"/>
      <c r="H1047" s="3"/>
      <c r="I1047" s="3"/>
      <c r="J1047" s="3"/>
      <c r="K1047" s="3"/>
    </row>
    <row r="1048" spans="4:11" x14ac:dyDescent="0.55000000000000004">
      <c r="D1048" s="3"/>
      <c r="E1048" s="3"/>
      <c r="F1048" s="3"/>
      <c r="G1048" s="3"/>
      <c r="H1048" s="3"/>
      <c r="I1048" s="3"/>
      <c r="J1048" s="3"/>
      <c r="K1048" s="3"/>
    </row>
    <row r="1049" spans="4:11" x14ac:dyDescent="0.55000000000000004">
      <c r="D1049" s="3"/>
      <c r="E1049" s="3"/>
      <c r="F1049" s="3"/>
      <c r="G1049" s="3"/>
      <c r="H1049" s="3"/>
      <c r="I1049" s="3"/>
      <c r="J1049" s="3"/>
      <c r="K1049" s="3"/>
    </row>
    <row r="1050" spans="4:11" x14ac:dyDescent="0.55000000000000004">
      <c r="D1050" s="3"/>
      <c r="E1050" s="3"/>
      <c r="F1050" s="3"/>
      <c r="G1050" s="3"/>
      <c r="H1050" s="3"/>
      <c r="I1050" s="3"/>
      <c r="J1050" s="3"/>
      <c r="K1050" s="3"/>
    </row>
    <row r="1051" spans="4:11" x14ac:dyDescent="0.55000000000000004">
      <c r="D1051" s="3"/>
      <c r="E1051" s="3"/>
      <c r="F1051" s="3"/>
      <c r="G1051" s="3"/>
      <c r="H1051" s="3"/>
      <c r="I1051" s="3"/>
      <c r="J1051" s="3"/>
      <c r="K1051" s="3"/>
    </row>
    <row r="1052" spans="4:11" x14ac:dyDescent="0.55000000000000004">
      <c r="D1052" s="3"/>
      <c r="E1052" s="3"/>
      <c r="F1052" s="3"/>
      <c r="G1052" s="3"/>
      <c r="H1052" s="3"/>
      <c r="I1052" s="3"/>
      <c r="J1052" s="3"/>
      <c r="K1052" s="3"/>
    </row>
    <row r="1053" spans="4:11" x14ac:dyDescent="0.55000000000000004">
      <c r="D1053" s="3"/>
      <c r="E1053" s="3"/>
      <c r="F1053" s="3"/>
      <c r="G1053" s="3"/>
      <c r="H1053" s="3"/>
      <c r="I1053" s="3"/>
      <c r="J1053" s="3"/>
      <c r="K1053" s="3"/>
    </row>
    <row r="1054" spans="4:11" x14ac:dyDescent="0.55000000000000004">
      <c r="D1054" s="3"/>
      <c r="E1054" s="3"/>
      <c r="F1054" s="3"/>
      <c r="G1054" s="3"/>
      <c r="H1054" s="3"/>
      <c r="I1054" s="3"/>
      <c r="J1054" s="3"/>
      <c r="K1054" s="3"/>
    </row>
    <row r="1055" spans="4:11" x14ac:dyDescent="0.55000000000000004">
      <c r="D1055" s="3"/>
      <c r="E1055" s="3"/>
      <c r="F1055" s="3"/>
      <c r="G1055" s="3"/>
      <c r="H1055" s="3"/>
      <c r="I1055" s="3"/>
      <c r="J1055" s="3"/>
      <c r="K1055" s="3"/>
    </row>
    <row r="1056" spans="4:11" x14ac:dyDescent="0.55000000000000004">
      <c r="D1056" s="3"/>
      <c r="E1056" s="3"/>
      <c r="F1056" s="3"/>
      <c r="G1056" s="3"/>
      <c r="H1056" s="3"/>
      <c r="I1056" s="3"/>
      <c r="J1056" s="3"/>
      <c r="K1056" s="3"/>
    </row>
    <row r="1057" spans="4:11" x14ac:dyDescent="0.55000000000000004">
      <c r="D1057" s="3"/>
      <c r="E1057" s="3"/>
      <c r="F1057" s="3"/>
      <c r="G1057" s="3"/>
      <c r="H1057" s="3"/>
      <c r="I1057" s="3"/>
      <c r="J1057" s="3"/>
      <c r="K1057" s="3"/>
    </row>
    <row r="1058" spans="4:11" x14ac:dyDescent="0.55000000000000004">
      <c r="D1058" s="3"/>
      <c r="E1058" s="3"/>
      <c r="F1058" s="3"/>
      <c r="G1058" s="3"/>
      <c r="H1058" s="3"/>
      <c r="I1058" s="3"/>
      <c r="J1058" s="3"/>
      <c r="K1058" s="3"/>
    </row>
    <row r="1059" spans="4:11" x14ac:dyDescent="0.55000000000000004">
      <c r="D1059" s="3"/>
      <c r="E1059" s="3"/>
      <c r="F1059" s="3"/>
      <c r="G1059" s="3"/>
      <c r="H1059" s="3"/>
      <c r="I1059" s="3"/>
      <c r="J1059" s="3"/>
      <c r="K1059" s="3"/>
    </row>
    <row r="1060" spans="4:11" x14ac:dyDescent="0.55000000000000004">
      <c r="D1060" s="3"/>
      <c r="E1060" s="3"/>
      <c r="F1060" s="3"/>
      <c r="G1060" s="3"/>
      <c r="H1060" s="3"/>
      <c r="I1060" s="3"/>
      <c r="J1060" s="3"/>
      <c r="K1060" s="3"/>
    </row>
    <row r="1061" spans="4:11" x14ac:dyDescent="0.55000000000000004">
      <c r="D1061" s="3"/>
      <c r="E1061" s="3"/>
      <c r="F1061" s="3"/>
      <c r="G1061" s="3"/>
      <c r="H1061" s="3"/>
      <c r="I1061" s="3"/>
      <c r="J1061" s="3"/>
      <c r="K1061" s="3"/>
    </row>
    <row r="1062" spans="4:11" x14ac:dyDescent="0.55000000000000004">
      <c r="D1062" s="3"/>
      <c r="E1062" s="3"/>
      <c r="F1062" s="3"/>
      <c r="G1062" s="3"/>
      <c r="H1062" s="3"/>
      <c r="I1062" s="3"/>
      <c r="J1062" s="3"/>
      <c r="K1062" s="3"/>
    </row>
    <row r="1063" spans="4:11" x14ac:dyDescent="0.55000000000000004">
      <c r="D1063" s="3"/>
      <c r="E1063" s="3"/>
      <c r="F1063" s="3"/>
      <c r="G1063" s="3"/>
      <c r="H1063" s="3"/>
      <c r="I1063" s="3"/>
      <c r="J1063" s="3"/>
      <c r="K1063" s="3"/>
    </row>
    <row r="1064" spans="4:11" x14ac:dyDescent="0.55000000000000004">
      <c r="D1064" s="3"/>
      <c r="E1064" s="3"/>
      <c r="F1064" s="3"/>
      <c r="G1064" s="3"/>
      <c r="H1064" s="3"/>
      <c r="I1064" s="3"/>
      <c r="J1064" s="3"/>
      <c r="K1064" s="3"/>
    </row>
    <row r="1065" spans="4:11" x14ac:dyDescent="0.55000000000000004">
      <c r="D1065" s="3"/>
      <c r="E1065" s="3"/>
      <c r="F1065" s="3"/>
      <c r="G1065" s="3"/>
      <c r="H1065" s="3"/>
      <c r="I1065" s="3"/>
      <c r="J1065" s="3"/>
      <c r="K1065" s="3"/>
    </row>
    <row r="1066" spans="4:11" x14ac:dyDescent="0.55000000000000004">
      <c r="D1066" s="3"/>
      <c r="E1066" s="3"/>
      <c r="F1066" s="3"/>
      <c r="G1066" s="3"/>
      <c r="H1066" s="3"/>
      <c r="I1066" s="3"/>
      <c r="J1066" s="3"/>
      <c r="K1066" s="3"/>
    </row>
    <row r="1067" spans="4:11" x14ac:dyDescent="0.55000000000000004">
      <c r="D1067" s="3"/>
      <c r="E1067" s="3"/>
      <c r="F1067" s="3"/>
      <c r="G1067" s="3"/>
      <c r="H1067" s="3"/>
      <c r="I1067" s="3"/>
      <c r="J1067" s="3"/>
      <c r="K1067" s="3"/>
    </row>
    <row r="1068" spans="4:11" x14ac:dyDescent="0.55000000000000004">
      <c r="D1068" s="3"/>
      <c r="E1068" s="3"/>
      <c r="F1068" s="3"/>
      <c r="G1068" s="3"/>
      <c r="H1068" s="3"/>
      <c r="I1068" s="3"/>
      <c r="J1068" s="3"/>
      <c r="K1068" s="3"/>
    </row>
    <row r="1069" spans="4:11" x14ac:dyDescent="0.55000000000000004">
      <c r="D1069" s="3"/>
      <c r="E1069" s="3"/>
      <c r="F1069" s="3"/>
      <c r="G1069" s="3"/>
      <c r="H1069" s="3"/>
      <c r="I1069" s="3"/>
      <c r="J1069" s="3"/>
      <c r="K1069" s="3"/>
    </row>
    <row r="1070" spans="4:11" x14ac:dyDescent="0.55000000000000004">
      <c r="D1070" s="3"/>
      <c r="E1070" s="3"/>
      <c r="F1070" s="3"/>
      <c r="G1070" s="3"/>
      <c r="H1070" s="3"/>
      <c r="I1070" s="3"/>
      <c r="J1070" s="3"/>
      <c r="K1070" s="3"/>
    </row>
    <row r="1071" spans="4:11" x14ac:dyDescent="0.55000000000000004">
      <c r="D1071" s="3"/>
      <c r="E1071" s="3"/>
      <c r="F1071" s="3"/>
      <c r="G1071" s="3"/>
      <c r="H1071" s="3"/>
      <c r="I1071" s="3"/>
      <c r="J1071" s="3"/>
      <c r="K1071" s="3"/>
    </row>
    <row r="1072" spans="4:11" x14ac:dyDescent="0.55000000000000004">
      <c r="D1072" s="3"/>
      <c r="E1072" s="3"/>
      <c r="F1072" s="3"/>
      <c r="G1072" s="3"/>
      <c r="H1072" s="3"/>
      <c r="I1072" s="3"/>
      <c r="J1072" s="3"/>
      <c r="K1072" s="3"/>
    </row>
    <row r="1073" spans="4:11" x14ac:dyDescent="0.55000000000000004">
      <c r="D1073" s="3"/>
      <c r="E1073" s="3"/>
      <c r="F1073" s="3"/>
      <c r="G1073" s="3"/>
      <c r="H1073" s="3"/>
      <c r="I1073" s="3"/>
      <c r="J1073" s="3"/>
      <c r="K1073" s="3"/>
    </row>
    <row r="1074" spans="4:11" x14ac:dyDescent="0.55000000000000004">
      <c r="D1074" s="3"/>
      <c r="E1074" s="3"/>
      <c r="F1074" s="3"/>
      <c r="G1074" s="3"/>
      <c r="H1074" s="3"/>
      <c r="I1074" s="3"/>
      <c r="J1074" s="3"/>
      <c r="K1074" s="3"/>
    </row>
    <row r="1075" spans="4:11" x14ac:dyDescent="0.55000000000000004">
      <c r="D1075" s="3"/>
      <c r="E1075" s="3"/>
      <c r="F1075" s="3"/>
      <c r="G1075" s="3"/>
      <c r="H1075" s="3"/>
      <c r="I1075" s="3"/>
      <c r="J1075" s="3"/>
      <c r="K1075" s="3"/>
    </row>
    <row r="1076" spans="4:11" x14ac:dyDescent="0.55000000000000004">
      <c r="D1076" s="3"/>
      <c r="E1076" s="3"/>
      <c r="F1076" s="3"/>
      <c r="G1076" s="3"/>
      <c r="H1076" s="3"/>
      <c r="I1076" s="3"/>
      <c r="J1076" s="3"/>
      <c r="K1076" s="3"/>
    </row>
    <row r="1077" spans="4:11" x14ac:dyDescent="0.55000000000000004">
      <c r="D1077" s="3"/>
      <c r="E1077" s="3"/>
      <c r="F1077" s="3"/>
      <c r="G1077" s="3"/>
      <c r="H1077" s="3"/>
      <c r="I1077" s="3"/>
      <c r="J1077" s="3"/>
      <c r="K1077" s="3"/>
    </row>
    <row r="1078" spans="4:11" x14ac:dyDescent="0.55000000000000004">
      <c r="D1078" s="3"/>
      <c r="E1078" s="3"/>
      <c r="F1078" s="3"/>
      <c r="G1078" s="3"/>
      <c r="H1078" s="3"/>
      <c r="I1078" s="3"/>
      <c r="J1078" s="3"/>
      <c r="K1078" s="3"/>
    </row>
    <row r="1079" spans="4:11" x14ac:dyDescent="0.55000000000000004">
      <c r="D1079" s="3"/>
      <c r="E1079" s="3"/>
      <c r="F1079" s="3"/>
      <c r="G1079" s="3"/>
      <c r="H1079" s="3"/>
      <c r="I1079" s="3"/>
      <c r="J1079" s="3"/>
      <c r="K1079" s="3"/>
    </row>
    <row r="1080" spans="4:11" x14ac:dyDescent="0.55000000000000004">
      <c r="D1080" s="3"/>
      <c r="E1080" s="3"/>
      <c r="F1080" s="3"/>
      <c r="G1080" s="3"/>
      <c r="H1080" s="3"/>
      <c r="I1080" s="3"/>
      <c r="J1080" s="3"/>
      <c r="K1080" s="3"/>
    </row>
    <row r="1081" spans="4:11" x14ac:dyDescent="0.55000000000000004">
      <c r="D1081" s="3"/>
      <c r="E1081" s="3"/>
      <c r="F1081" s="3"/>
      <c r="G1081" s="3"/>
      <c r="H1081" s="3"/>
      <c r="I1081" s="3"/>
      <c r="J1081" s="3"/>
      <c r="K1081" s="3"/>
    </row>
    <row r="1082" spans="4:11" x14ac:dyDescent="0.55000000000000004">
      <c r="D1082" s="3"/>
      <c r="E1082" s="3"/>
      <c r="F1082" s="3"/>
      <c r="G1082" s="3"/>
      <c r="H1082" s="3"/>
      <c r="I1082" s="3"/>
      <c r="J1082" s="3"/>
      <c r="K1082" s="3"/>
    </row>
    <row r="1083" spans="4:11" x14ac:dyDescent="0.55000000000000004">
      <c r="D1083" s="3"/>
      <c r="E1083" s="3"/>
      <c r="F1083" s="3"/>
      <c r="G1083" s="3"/>
      <c r="H1083" s="3"/>
      <c r="I1083" s="3"/>
      <c r="J1083" s="3"/>
      <c r="K1083" s="3"/>
    </row>
    <row r="1084" spans="4:11" x14ac:dyDescent="0.55000000000000004">
      <c r="D1084" s="3"/>
      <c r="E1084" s="3"/>
      <c r="F1084" s="3"/>
      <c r="G1084" s="3"/>
      <c r="H1084" s="3"/>
      <c r="I1084" s="3"/>
      <c r="J1084" s="3"/>
      <c r="K1084" s="3"/>
    </row>
    <row r="1085" spans="4:11" x14ac:dyDescent="0.55000000000000004">
      <c r="D1085" s="3"/>
      <c r="E1085" s="3"/>
      <c r="F1085" s="3"/>
      <c r="G1085" s="3"/>
      <c r="H1085" s="3"/>
      <c r="I1085" s="3"/>
      <c r="J1085" s="3"/>
      <c r="K1085" s="3"/>
    </row>
    <row r="1086" spans="4:11" x14ac:dyDescent="0.55000000000000004">
      <c r="D1086" s="3"/>
      <c r="E1086" s="3"/>
      <c r="F1086" s="3"/>
      <c r="G1086" s="3"/>
      <c r="H1086" s="3"/>
      <c r="I1086" s="3"/>
      <c r="J1086" s="3"/>
      <c r="K1086" s="3"/>
    </row>
    <row r="1087" spans="4:11" x14ac:dyDescent="0.55000000000000004">
      <c r="D1087" s="3"/>
      <c r="E1087" s="3"/>
      <c r="F1087" s="3"/>
      <c r="G1087" s="3"/>
      <c r="H1087" s="3"/>
      <c r="I1087" s="3"/>
      <c r="J1087" s="3"/>
      <c r="K1087" s="3"/>
    </row>
    <row r="1088" spans="4:11" x14ac:dyDescent="0.55000000000000004">
      <c r="D1088" s="3"/>
      <c r="E1088" s="3"/>
      <c r="F1088" s="3"/>
      <c r="G1088" s="3"/>
      <c r="H1088" s="3"/>
      <c r="I1088" s="3"/>
      <c r="J1088" s="3"/>
      <c r="K1088" s="3"/>
    </row>
    <row r="1089" spans="4:11" x14ac:dyDescent="0.55000000000000004">
      <c r="D1089" s="3"/>
      <c r="E1089" s="3"/>
      <c r="F1089" s="3"/>
      <c r="G1089" s="3"/>
      <c r="H1089" s="3"/>
      <c r="I1089" s="3"/>
      <c r="J1089" s="3"/>
      <c r="K1089" s="3"/>
    </row>
    <row r="1090" spans="4:11" x14ac:dyDescent="0.55000000000000004">
      <c r="D1090" s="3"/>
      <c r="E1090" s="3"/>
      <c r="F1090" s="3"/>
      <c r="G1090" s="3"/>
      <c r="H1090" s="3"/>
      <c r="I1090" s="3"/>
      <c r="J1090" s="3"/>
      <c r="K1090" s="3"/>
    </row>
    <row r="1091" spans="4:11" x14ac:dyDescent="0.55000000000000004">
      <c r="D1091" s="3"/>
      <c r="E1091" s="3"/>
      <c r="F1091" s="3"/>
      <c r="G1091" s="3"/>
      <c r="H1091" s="3"/>
      <c r="I1091" s="3"/>
      <c r="J1091" s="3"/>
      <c r="K1091" s="3"/>
    </row>
    <row r="1092" spans="4:11" x14ac:dyDescent="0.55000000000000004">
      <c r="D1092" s="3"/>
      <c r="E1092" s="3"/>
      <c r="F1092" s="3"/>
      <c r="G1092" s="3"/>
      <c r="H1092" s="3"/>
      <c r="I1092" s="3"/>
      <c r="J1092" s="3"/>
      <c r="K1092" s="3"/>
    </row>
    <row r="1093" spans="4:11" x14ac:dyDescent="0.55000000000000004">
      <c r="D1093" s="3"/>
      <c r="E1093" s="3"/>
      <c r="F1093" s="3"/>
      <c r="G1093" s="3"/>
      <c r="H1093" s="3"/>
      <c r="I1093" s="3"/>
      <c r="J1093" s="3"/>
      <c r="K1093" s="3"/>
    </row>
    <row r="1094" spans="4:11" x14ac:dyDescent="0.55000000000000004">
      <c r="D1094" s="3"/>
      <c r="E1094" s="3"/>
      <c r="F1094" s="3"/>
      <c r="G1094" s="3"/>
      <c r="H1094" s="3"/>
      <c r="I1094" s="3"/>
      <c r="J1094" s="3"/>
      <c r="K1094" s="3"/>
    </row>
    <row r="1095" spans="4:11" x14ac:dyDescent="0.55000000000000004">
      <c r="D1095" s="3"/>
      <c r="E1095" s="3"/>
      <c r="F1095" s="3"/>
      <c r="G1095" s="3"/>
      <c r="H1095" s="3"/>
      <c r="I1095" s="3"/>
      <c r="J1095" s="3"/>
      <c r="K1095" s="3"/>
    </row>
    <row r="1096" spans="4:11" x14ac:dyDescent="0.55000000000000004">
      <c r="D1096" s="3"/>
      <c r="E1096" s="3"/>
      <c r="F1096" s="3"/>
      <c r="G1096" s="3"/>
      <c r="H1096" s="3"/>
      <c r="I1096" s="3"/>
      <c r="J1096" s="3"/>
      <c r="K1096" s="3"/>
    </row>
    <row r="1097" spans="4:11" x14ac:dyDescent="0.55000000000000004">
      <c r="D1097" s="3"/>
      <c r="E1097" s="3"/>
      <c r="F1097" s="3"/>
      <c r="G1097" s="3"/>
      <c r="H1097" s="3"/>
      <c r="I1097" s="3"/>
      <c r="J1097" s="3"/>
      <c r="K1097" s="3"/>
    </row>
    <row r="1098" spans="4:11" x14ac:dyDescent="0.55000000000000004">
      <c r="D1098" s="3"/>
      <c r="E1098" s="3"/>
      <c r="F1098" s="3"/>
      <c r="G1098" s="3"/>
      <c r="H1098" s="3"/>
      <c r="I1098" s="3"/>
      <c r="J1098" s="3"/>
      <c r="K1098" s="3"/>
    </row>
    <row r="1099" spans="4:11" x14ac:dyDescent="0.55000000000000004">
      <c r="D1099" s="3"/>
      <c r="E1099" s="3"/>
      <c r="F1099" s="3"/>
      <c r="G1099" s="3"/>
      <c r="H1099" s="3"/>
      <c r="I1099" s="3"/>
      <c r="J1099" s="3"/>
      <c r="K1099" s="3"/>
    </row>
    <row r="1100" spans="4:11" x14ac:dyDescent="0.55000000000000004">
      <c r="D1100" s="3"/>
      <c r="E1100" s="3"/>
      <c r="F1100" s="3"/>
      <c r="G1100" s="3"/>
      <c r="H1100" s="3"/>
      <c r="I1100" s="3"/>
      <c r="J1100" s="3"/>
      <c r="K1100" s="3"/>
    </row>
    <row r="1101" spans="4:11" x14ac:dyDescent="0.55000000000000004">
      <c r="D1101" s="3"/>
      <c r="E1101" s="3"/>
      <c r="F1101" s="3"/>
      <c r="G1101" s="3"/>
      <c r="H1101" s="3"/>
      <c r="I1101" s="3"/>
      <c r="J1101" s="3"/>
      <c r="K1101" s="3"/>
    </row>
    <row r="1102" spans="4:11" x14ac:dyDescent="0.55000000000000004">
      <c r="D1102" s="3"/>
      <c r="E1102" s="3"/>
      <c r="F1102" s="3"/>
      <c r="G1102" s="3"/>
      <c r="H1102" s="3"/>
      <c r="I1102" s="3"/>
      <c r="J1102" s="3"/>
      <c r="K1102" s="3"/>
    </row>
    <row r="1103" spans="4:11" x14ac:dyDescent="0.55000000000000004">
      <c r="D1103" s="3"/>
      <c r="E1103" s="3"/>
      <c r="F1103" s="3"/>
      <c r="G1103" s="3"/>
      <c r="H1103" s="3"/>
      <c r="I1103" s="3"/>
      <c r="J1103" s="3"/>
      <c r="K1103" s="3"/>
    </row>
    <row r="1104" spans="4:11" x14ac:dyDescent="0.55000000000000004">
      <c r="D1104" s="3"/>
      <c r="E1104" s="3"/>
      <c r="F1104" s="3"/>
      <c r="G1104" s="3"/>
      <c r="H1104" s="3"/>
      <c r="I1104" s="3"/>
      <c r="J1104" s="3"/>
      <c r="K1104" s="3"/>
    </row>
    <row r="1105" spans="4:11" x14ac:dyDescent="0.55000000000000004">
      <c r="D1105" s="3"/>
      <c r="E1105" s="3"/>
      <c r="F1105" s="3"/>
      <c r="G1105" s="3"/>
      <c r="H1105" s="3"/>
      <c r="I1105" s="3"/>
      <c r="J1105" s="3"/>
      <c r="K1105" s="3"/>
    </row>
    <row r="1106" spans="4:11" x14ac:dyDescent="0.55000000000000004">
      <c r="D1106" s="3"/>
      <c r="E1106" s="3"/>
      <c r="F1106" s="3"/>
      <c r="G1106" s="3"/>
      <c r="H1106" s="3"/>
      <c r="I1106" s="3"/>
      <c r="J1106" s="3"/>
      <c r="K1106" s="3"/>
    </row>
    <row r="1107" spans="4:11" x14ac:dyDescent="0.55000000000000004">
      <c r="D1107" s="3"/>
      <c r="E1107" s="3"/>
      <c r="F1107" s="3"/>
      <c r="G1107" s="3"/>
      <c r="H1107" s="3"/>
      <c r="I1107" s="3"/>
      <c r="J1107" s="3"/>
      <c r="K1107" s="3"/>
    </row>
    <row r="1108" spans="4:11" x14ac:dyDescent="0.55000000000000004">
      <c r="D1108" s="3"/>
      <c r="E1108" s="3"/>
      <c r="F1108" s="3"/>
      <c r="G1108" s="3"/>
      <c r="H1108" s="3"/>
      <c r="I1108" s="3"/>
      <c r="J1108" s="3"/>
      <c r="K1108" s="3"/>
    </row>
    <row r="1109" spans="4:11" x14ac:dyDescent="0.55000000000000004">
      <c r="D1109" s="3"/>
      <c r="E1109" s="3"/>
      <c r="F1109" s="3"/>
      <c r="G1109" s="3"/>
      <c r="H1109" s="3"/>
      <c r="I1109" s="3"/>
      <c r="J1109" s="3"/>
      <c r="K1109" s="3"/>
    </row>
    <row r="1110" spans="4:11" x14ac:dyDescent="0.55000000000000004">
      <c r="D1110" s="3"/>
      <c r="E1110" s="3"/>
      <c r="F1110" s="3"/>
      <c r="G1110" s="3"/>
      <c r="H1110" s="3"/>
      <c r="I1110" s="3"/>
      <c r="J1110" s="3"/>
      <c r="K1110" s="3"/>
    </row>
    <row r="1111" spans="4:11" x14ac:dyDescent="0.55000000000000004">
      <c r="D1111" s="3"/>
      <c r="E1111" s="3"/>
      <c r="F1111" s="3"/>
      <c r="G1111" s="3"/>
      <c r="H1111" s="3"/>
      <c r="I1111" s="3"/>
      <c r="J1111" s="3"/>
      <c r="K1111" s="3"/>
    </row>
    <row r="1112" spans="4:11" x14ac:dyDescent="0.55000000000000004">
      <c r="D1112" s="3"/>
      <c r="E1112" s="3"/>
      <c r="F1112" s="3"/>
      <c r="G1112" s="3"/>
      <c r="H1112" s="3"/>
      <c r="I1112" s="3"/>
      <c r="J1112" s="3"/>
      <c r="K1112" s="3"/>
    </row>
    <row r="1113" spans="4:11" x14ac:dyDescent="0.55000000000000004">
      <c r="D1113" s="3"/>
      <c r="E1113" s="3"/>
      <c r="F1113" s="3"/>
      <c r="G1113" s="3"/>
      <c r="H1113" s="3"/>
      <c r="I1113" s="3"/>
      <c r="J1113" s="3"/>
      <c r="K1113" s="3"/>
    </row>
    <row r="1114" spans="4:11" x14ac:dyDescent="0.55000000000000004">
      <c r="D1114" s="3"/>
      <c r="E1114" s="3"/>
      <c r="F1114" s="3"/>
      <c r="G1114" s="3"/>
      <c r="H1114" s="3"/>
      <c r="I1114" s="3"/>
      <c r="J1114" s="3"/>
      <c r="K1114" s="3"/>
    </row>
    <row r="1115" spans="4:11" x14ac:dyDescent="0.55000000000000004">
      <c r="D1115" s="3"/>
      <c r="E1115" s="3"/>
      <c r="F1115" s="3"/>
      <c r="G1115" s="3"/>
      <c r="H1115" s="3"/>
      <c r="I1115" s="3"/>
      <c r="J1115" s="3"/>
      <c r="K1115" s="3"/>
    </row>
    <row r="1116" spans="4:11" x14ac:dyDescent="0.55000000000000004">
      <c r="D1116" s="3"/>
      <c r="E1116" s="3"/>
      <c r="F1116" s="3"/>
      <c r="G1116" s="3"/>
      <c r="H1116" s="3"/>
      <c r="I1116" s="3"/>
      <c r="J1116" s="3"/>
      <c r="K1116" s="3"/>
    </row>
    <row r="1117" spans="4:11" x14ac:dyDescent="0.55000000000000004">
      <c r="D1117" s="3"/>
      <c r="E1117" s="3"/>
      <c r="F1117" s="3"/>
      <c r="G1117" s="3"/>
      <c r="H1117" s="3"/>
      <c r="I1117" s="3"/>
      <c r="J1117" s="3"/>
      <c r="K1117" s="3"/>
    </row>
    <row r="1118" spans="4:11" x14ac:dyDescent="0.55000000000000004">
      <c r="D1118" s="3"/>
      <c r="E1118" s="3"/>
      <c r="F1118" s="3"/>
      <c r="G1118" s="3"/>
      <c r="H1118" s="3"/>
      <c r="I1118" s="3"/>
      <c r="J1118" s="3"/>
      <c r="K1118" s="3"/>
    </row>
    <row r="1119" spans="4:11" x14ac:dyDescent="0.55000000000000004">
      <c r="D1119" s="3"/>
      <c r="E1119" s="3"/>
      <c r="F1119" s="3"/>
      <c r="G1119" s="3"/>
      <c r="H1119" s="3"/>
      <c r="I1119" s="3"/>
      <c r="J1119" s="3"/>
      <c r="K1119" s="3"/>
    </row>
    <row r="1120" spans="4:11" x14ac:dyDescent="0.55000000000000004">
      <c r="D1120" s="3"/>
      <c r="E1120" s="3"/>
      <c r="F1120" s="3"/>
      <c r="G1120" s="3"/>
      <c r="H1120" s="3"/>
      <c r="I1120" s="3"/>
      <c r="J1120" s="3"/>
      <c r="K1120" s="3"/>
    </row>
    <row r="1121" spans="4:11" x14ac:dyDescent="0.55000000000000004">
      <c r="D1121" s="3"/>
      <c r="E1121" s="3"/>
      <c r="F1121" s="3"/>
      <c r="G1121" s="3"/>
      <c r="H1121" s="3"/>
      <c r="I1121" s="3"/>
      <c r="J1121" s="3"/>
      <c r="K1121" s="3"/>
    </row>
    <row r="1122" spans="4:11" x14ac:dyDescent="0.55000000000000004">
      <c r="D1122" s="3"/>
      <c r="E1122" s="3"/>
      <c r="F1122" s="3"/>
      <c r="G1122" s="3"/>
      <c r="H1122" s="3"/>
      <c r="I1122" s="3"/>
      <c r="J1122" s="3"/>
      <c r="K1122" s="3"/>
    </row>
    <row r="1123" spans="4:11" x14ac:dyDescent="0.55000000000000004">
      <c r="D1123" s="3"/>
      <c r="E1123" s="3"/>
      <c r="F1123" s="3"/>
      <c r="G1123" s="3"/>
      <c r="H1123" s="3"/>
      <c r="I1123" s="3"/>
      <c r="J1123" s="3"/>
      <c r="K1123" s="3"/>
    </row>
    <row r="1124" spans="4:11" x14ac:dyDescent="0.55000000000000004">
      <c r="D1124" s="3"/>
      <c r="E1124" s="3"/>
      <c r="F1124" s="3"/>
      <c r="G1124" s="3"/>
      <c r="H1124" s="3"/>
      <c r="I1124" s="3"/>
      <c r="J1124" s="3"/>
      <c r="K1124" s="3"/>
    </row>
    <row r="1125" spans="4:11" x14ac:dyDescent="0.55000000000000004">
      <c r="D1125" s="3"/>
      <c r="E1125" s="3"/>
      <c r="F1125" s="3"/>
      <c r="G1125" s="3"/>
      <c r="H1125" s="3"/>
      <c r="I1125" s="3"/>
      <c r="J1125" s="3"/>
      <c r="K1125" s="3"/>
    </row>
    <row r="1126" spans="4:11" x14ac:dyDescent="0.55000000000000004">
      <c r="D1126" s="3"/>
      <c r="E1126" s="3"/>
      <c r="F1126" s="3"/>
      <c r="G1126" s="3"/>
      <c r="H1126" s="3"/>
      <c r="I1126" s="3"/>
      <c r="J1126" s="3"/>
      <c r="K1126" s="3"/>
    </row>
    <row r="1127" spans="4:11" x14ac:dyDescent="0.55000000000000004">
      <c r="D1127" s="3"/>
      <c r="E1127" s="3"/>
      <c r="F1127" s="3"/>
      <c r="G1127" s="3"/>
      <c r="H1127" s="3"/>
      <c r="I1127" s="3"/>
      <c r="J1127" s="3"/>
      <c r="K1127" s="3"/>
    </row>
    <row r="1128" spans="4:11" x14ac:dyDescent="0.55000000000000004">
      <c r="D1128" s="3"/>
      <c r="E1128" s="3"/>
      <c r="F1128" s="3"/>
      <c r="G1128" s="3"/>
      <c r="H1128" s="3"/>
      <c r="I1128" s="3"/>
      <c r="J1128" s="3"/>
      <c r="K1128" s="3"/>
    </row>
    <row r="1129" spans="4:11" x14ac:dyDescent="0.55000000000000004">
      <c r="D1129" s="3"/>
      <c r="E1129" s="3"/>
      <c r="F1129" s="3"/>
      <c r="G1129" s="3"/>
      <c r="H1129" s="3"/>
      <c r="I1129" s="3"/>
      <c r="J1129" s="3"/>
      <c r="K1129" s="3"/>
    </row>
    <row r="1130" spans="4:11" x14ac:dyDescent="0.55000000000000004">
      <c r="D1130" s="3"/>
      <c r="E1130" s="3"/>
      <c r="F1130" s="3"/>
      <c r="G1130" s="3"/>
      <c r="H1130" s="3"/>
      <c r="I1130" s="3"/>
      <c r="J1130" s="3"/>
      <c r="K1130" s="3"/>
    </row>
    <row r="1131" spans="4:11" x14ac:dyDescent="0.55000000000000004">
      <c r="D1131" s="3"/>
      <c r="E1131" s="3"/>
      <c r="F1131" s="3"/>
      <c r="G1131" s="3"/>
      <c r="H1131" s="3"/>
      <c r="I1131" s="3"/>
      <c r="J1131" s="3"/>
      <c r="K1131" s="3"/>
    </row>
    <row r="1132" spans="4:11" x14ac:dyDescent="0.55000000000000004">
      <c r="D1132" s="3"/>
      <c r="E1132" s="3"/>
      <c r="F1132" s="3"/>
      <c r="G1132" s="3"/>
      <c r="H1132" s="3"/>
      <c r="I1132" s="3"/>
      <c r="J1132" s="3"/>
      <c r="K1132" s="3"/>
    </row>
    <row r="1133" spans="4:11" x14ac:dyDescent="0.55000000000000004">
      <c r="D1133" s="3"/>
      <c r="E1133" s="3"/>
      <c r="F1133" s="3"/>
      <c r="G1133" s="3"/>
      <c r="H1133" s="3"/>
      <c r="I1133" s="3"/>
      <c r="J1133" s="3"/>
      <c r="K1133" s="3"/>
    </row>
    <row r="1134" spans="4:11" x14ac:dyDescent="0.55000000000000004">
      <c r="D1134" s="3"/>
      <c r="E1134" s="3"/>
      <c r="F1134" s="3"/>
      <c r="G1134" s="3"/>
      <c r="H1134" s="3"/>
      <c r="I1134" s="3"/>
      <c r="J1134" s="3"/>
      <c r="K1134" s="3"/>
    </row>
    <row r="1135" spans="4:11" x14ac:dyDescent="0.55000000000000004">
      <c r="D1135" s="3"/>
      <c r="E1135" s="3"/>
      <c r="F1135" s="3"/>
      <c r="G1135" s="3"/>
      <c r="H1135" s="3"/>
      <c r="I1135" s="3"/>
      <c r="J1135" s="3"/>
      <c r="K1135" s="3"/>
    </row>
    <row r="1136" spans="4:11" x14ac:dyDescent="0.55000000000000004">
      <c r="D1136" s="3"/>
      <c r="E1136" s="3"/>
      <c r="F1136" s="3"/>
      <c r="G1136" s="3"/>
      <c r="H1136" s="3"/>
      <c r="I1136" s="3"/>
      <c r="J1136" s="3"/>
      <c r="K1136" s="3"/>
    </row>
    <row r="1137" spans="4:11" x14ac:dyDescent="0.55000000000000004">
      <c r="D1137" s="3"/>
      <c r="E1137" s="3"/>
      <c r="F1137" s="3"/>
      <c r="G1137" s="3"/>
      <c r="H1137" s="3"/>
      <c r="I1137" s="3"/>
      <c r="J1137" s="3"/>
      <c r="K1137" s="3"/>
    </row>
    <row r="1138" spans="4:11" x14ac:dyDescent="0.55000000000000004">
      <c r="D1138" s="3"/>
      <c r="E1138" s="3"/>
      <c r="F1138" s="3"/>
      <c r="G1138" s="3"/>
      <c r="H1138" s="3"/>
      <c r="I1138" s="3"/>
      <c r="J1138" s="3"/>
      <c r="K1138" s="3"/>
    </row>
    <row r="1139" spans="4:11" x14ac:dyDescent="0.55000000000000004">
      <c r="D1139" s="3"/>
      <c r="E1139" s="3"/>
      <c r="F1139" s="3"/>
      <c r="G1139" s="3"/>
      <c r="H1139" s="3"/>
      <c r="I1139" s="3"/>
      <c r="J1139" s="3"/>
      <c r="K1139" s="3"/>
    </row>
    <row r="1140" spans="4:11" x14ac:dyDescent="0.55000000000000004">
      <c r="D1140" s="3"/>
      <c r="E1140" s="3"/>
      <c r="F1140" s="3"/>
      <c r="G1140" s="3"/>
      <c r="H1140" s="3"/>
      <c r="I1140" s="3"/>
      <c r="J1140" s="3"/>
      <c r="K1140" s="3"/>
    </row>
    <row r="1141" spans="4:11" x14ac:dyDescent="0.55000000000000004">
      <c r="D1141" s="3"/>
      <c r="E1141" s="3"/>
      <c r="F1141" s="3"/>
      <c r="G1141" s="3"/>
      <c r="H1141" s="3"/>
      <c r="I1141" s="3"/>
      <c r="J1141" s="3"/>
      <c r="K1141" s="3"/>
    </row>
    <row r="1142" spans="4:11" x14ac:dyDescent="0.55000000000000004">
      <c r="D1142" s="3"/>
      <c r="E1142" s="3"/>
      <c r="F1142" s="3"/>
      <c r="G1142" s="3"/>
      <c r="H1142" s="3"/>
      <c r="I1142" s="3"/>
      <c r="J1142" s="3"/>
      <c r="K1142" s="3"/>
    </row>
    <row r="1143" spans="4:11" x14ac:dyDescent="0.55000000000000004">
      <c r="D1143" s="3"/>
      <c r="E1143" s="3"/>
      <c r="F1143" s="3"/>
      <c r="G1143" s="3"/>
      <c r="H1143" s="3"/>
      <c r="I1143" s="3"/>
      <c r="J1143" s="3"/>
      <c r="K1143" s="3"/>
    </row>
    <row r="1144" spans="4:11" x14ac:dyDescent="0.55000000000000004">
      <c r="D1144" s="3"/>
      <c r="E1144" s="3"/>
      <c r="F1144" s="3"/>
      <c r="G1144" s="3"/>
      <c r="H1144" s="3"/>
      <c r="I1144" s="3"/>
      <c r="J1144" s="3"/>
      <c r="K1144" s="3"/>
    </row>
    <row r="1145" spans="4:11" x14ac:dyDescent="0.55000000000000004">
      <c r="D1145" s="3"/>
      <c r="E1145" s="3"/>
      <c r="F1145" s="3"/>
      <c r="G1145" s="3"/>
      <c r="H1145" s="3"/>
      <c r="I1145" s="3"/>
      <c r="J1145" s="3"/>
      <c r="K1145" s="3"/>
    </row>
    <row r="1146" spans="4:11" x14ac:dyDescent="0.55000000000000004">
      <c r="D1146" s="3"/>
      <c r="E1146" s="3"/>
      <c r="F1146" s="3"/>
      <c r="G1146" s="3"/>
      <c r="H1146" s="3"/>
      <c r="I1146" s="3"/>
      <c r="J1146" s="3"/>
      <c r="K1146" s="3"/>
    </row>
    <row r="1147" spans="4:11" x14ac:dyDescent="0.55000000000000004">
      <c r="D1147" s="3"/>
      <c r="E1147" s="3"/>
      <c r="F1147" s="3"/>
      <c r="G1147" s="3"/>
      <c r="H1147" s="3"/>
      <c r="I1147" s="3"/>
      <c r="J1147" s="3"/>
      <c r="K1147" s="3"/>
    </row>
    <row r="1148" spans="4:11" x14ac:dyDescent="0.55000000000000004">
      <c r="D1148" s="3"/>
      <c r="E1148" s="3"/>
      <c r="F1148" s="3"/>
      <c r="G1148" s="3"/>
      <c r="H1148" s="3"/>
      <c r="I1148" s="3"/>
      <c r="J1148" s="3"/>
      <c r="K1148" s="3"/>
    </row>
    <row r="1149" spans="4:11" x14ac:dyDescent="0.55000000000000004">
      <c r="D1149" s="3"/>
      <c r="E1149" s="3"/>
      <c r="F1149" s="3"/>
      <c r="G1149" s="3"/>
      <c r="H1149" s="3"/>
      <c r="I1149" s="3"/>
      <c r="J1149" s="3"/>
      <c r="K1149" s="3"/>
    </row>
    <row r="1150" spans="4:11" x14ac:dyDescent="0.55000000000000004">
      <c r="D1150" s="3"/>
      <c r="E1150" s="3"/>
      <c r="F1150" s="3"/>
      <c r="G1150" s="3"/>
      <c r="H1150" s="3"/>
      <c r="I1150" s="3"/>
      <c r="J1150" s="3"/>
      <c r="K1150" s="3"/>
    </row>
    <row r="1151" spans="4:11" x14ac:dyDescent="0.55000000000000004">
      <c r="D1151" s="3"/>
      <c r="E1151" s="3"/>
      <c r="F1151" s="3"/>
      <c r="G1151" s="3"/>
      <c r="H1151" s="3"/>
      <c r="I1151" s="3"/>
      <c r="J1151" s="3"/>
      <c r="K1151" s="3"/>
    </row>
    <row r="1152" spans="4:11" x14ac:dyDescent="0.55000000000000004">
      <c r="D1152" s="3"/>
      <c r="E1152" s="3"/>
      <c r="F1152" s="3"/>
      <c r="G1152" s="3"/>
      <c r="H1152" s="3"/>
      <c r="I1152" s="3"/>
      <c r="J1152" s="3"/>
      <c r="K1152" s="3"/>
    </row>
    <row r="1153" spans="4:11" x14ac:dyDescent="0.55000000000000004">
      <c r="D1153" s="3"/>
      <c r="E1153" s="3"/>
      <c r="F1153" s="3"/>
      <c r="G1153" s="3"/>
      <c r="H1153" s="3"/>
      <c r="I1153" s="3"/>
      <c r="J1153" s="3"/>
      <c r="K1153" s="3"/>
    </row>
    <row r="1154" spans="4:11" x14ac:dyDescent="0.55000000000000004">
      <c r="D1154" s="3"/>
      <c r="E1154" s="3"/>
      <c r="F1154" s="3"/>
      <c r="G1154" s="3"/>
      <c r="H1154" s="3"/>
      <c r="I1154" s="3"/>
      <c r="J1154" s="3"/>
      <c r="K1154" s="3"/>
    </row>
    <row r="1155" spans="4:11" x14ac:dyDescent="0.55000000000000004">
      <c r="D1155" s="3"/>
      <c r="E1155" s="3"/>
      <c r="F1155" s="3"/>
      <c r="G1155" s="3"/>
      <c r="H1155" s="3"/>
      <c r="I1155" s="3"/>
      <c r="J1155" s="3"/>
      <c r="K1155" s="3"/>
    </row>
    <row r="1156" spans="4:11" x14ac:dyDescent="0.55000000000000004">
      <c r="D1156" s="3"/>
      <c r="E1156" s="3"/>
      <c r="F1156" s="3"/>
      <c r="G1156" s="3"/>
      <c r="H1156" s="3"/>
      <c r="I1156" s="3"/>
      <c r="J1156" s="3"/>
      <c r="K1156" s="3"/>
    </row>
    <row r="1157" spans="4:11" x14ac:dyDescent="0.55000000000000004">
      <c r="D1157" s="3"/>
      <c r="E1157" s="3"/>
      <c r="F1157" s="3"/>
      <c r="G1157" s="3"/>
      <c r="H1157" s="3"/>
      <c r="I1157" s="3"/>
      <c r="J1157" s="3"/>
      <c r="K1157" s="3"/>
    </row>
    <row r="1158" spans="4:11" x14ac:dyDescent="0.55000000000000004">
      <c r="D1158" s="3"/>
      <c r="E1158" s="3"/>
      <c r="F1158" s="3"/>
      <c r="G1158" s="3"/>
      <c r="H1158" s="3"/>
      <c r="I1158" s="3"/>
      <c r="J1158" s="3"/>
      <c r="K1158" s="3"/>
    </row>
    <row r="1159" spans="4:11" x14ac:dyDescent="0.55000000000000004">
      <c r="D1159" s="3"/>
      <c r="E1159" s="3"/>
      <c r="F1159" s="3"/>
      <c r="G1159" s="3"/>
      <c r="H1159" s="3"/>
      <c r="I1159" s="3"/>
      <c r="J1159" s="3"/>
      <c r="K1159" s="3"/>
    </row>
    <row r="1160" spans="4:11" x14ac:dyDescent="0.55000000000000004">
      <c r="D1160" s="3"/>
      <c r="E1160" s="3"/>
      <c r="F1160" s="3"/>
      <c r="G1160" s="3"/>
      <c r="H1160" s="3"/>
      <c r="I1160" s="3"/>
      <c r="J1160" s="3"/>
      <c r="K1160" s="3"/>
    </row>
    <row r="1161" spans="4:11" x14ac:dyDescent="0.55000000000000004">
      <c r="D1161" s="3"/>
      <c r="E1161" s="3"/>
      <c r="F1161" s="3"/>
      <c r="G1161" s="3"/>
      <c r="H1161" s="3"/>
      <c r="I1161" s="3"/>
      <c r="J1161" s="3"/>
      <c r="K1161" s="3"/>
    </row>
    <row r="1162" spans="4:11" x14ac:dyDescent="0.55000000000000004">
      <c r="D1162" s="3"/>
      <c r="E1162" s="3"/>
      <c r="F1162" s="3"/>
      <c r="G1162" s="3"/>
      <c r="H1162" s="3"/>
      <c r="I1162" s="3"/>
      <c r="J1162" s="3"/>
      <c r="K1162" s="3"/>
    </row>
    <row r="1163" spans="4:11" x14ac:dyDescent="0.55000000000000004">
      <c r="D1163" s="3"/>
      <c r="E1163" s="3"/>
      <c r="F1163" s="3"/>
      <c r="G1163" s="3"/>
      <c r="H1163" s="3"/>
      <c r="I1163" s="3"/>
      <c r="J1163" s="3"/>
      <c r="K1163" s="3"/>
    </row>
    <row r="1164" spans="4:11" x14ac:dyDescent="0.55000000000000004">
      <c r="D1164" s="3"/>
      <c r="E1164" s="3"/>
      <c r="F1164" s="3"/>
      <c r="G1164" s="3"/>
      <c r="H1164" s="3"/>
      <c r="I1164" s="3"/>
      <c r="J1164" s="3"/>
      <c r="K1164" s="3"/>
    </row>
    <row r="1165" spans="4:11" x14ac:dyDescent="0.55000000000000004">
      <c r="D1165" s="3"/>
      <c r="E1165" s="3"/>
      <c r="F1165" s="3"/>
      <c r="G1165" s="3"/>
      <c r="H1165" s="3"/>
      <c r="I1165" s="3"/>
      <c r="J1165" s="3"/>
      <c r="K1165" s="3"/>
    </row>
    <row r="1166" spans="4:11" x14ac:dyDescent="0.55000000000000004">
      <c r="D1166" s="3"/>
      <c r="E1166" s="3"/>
      <c r="F1166" s="3"/>
      <c r="G1166" s="3"/>
      <c r="H1166" s="3"/>
      <c r="I1166" s="3"/>
      <c r="J1166" s="3"/>
      <c r="K1166" s="3"/>
    </row>
    <row r="1167" spans="4:11" x14ac:dyDescent="0.55000000000000004">
      <c r="D1167" s="3"/>
      <c r="E1167" s="3"/>
      <c r="F1167" s="3"/>
      <c r="G1167" s="3"/>
      <c r="H1167" s="3"/>
      <c r="I1167" s="3"/>
      <c r="J1167" s="3"/>
      <c r="K1167" s="3"/>
    </row>
    <row r="1168" spans="4:11" x14ac:dyDescent="0.55000000000000004">
      <c r="D1168" s="3"/>
      <c r="E1168" s="3"/>
      <c r="F1168" s="3"/>
      <c r="G1168" s="3"/>
      <c r="H1168" s="3"/>
      <c r="I1168" s="3"/>
      <c r="J1168" s="3"/>
      <c r="K1168" s="3"/>
    </row>
    <row r="1169" spans="4:11" x14ac:dyDescent="0.55000000000000004">
      <c r="D1169" s="3"/>
      <c r="E1169" s="3"/>
      <c r="F1169" s="3"/>
      <c r="G1169" s="3"/>
      <c r="H1169" s="3"/>
      <c r="I1169" s="3"/>
      <c r="J1169" s="3"/>
      <c r="K1169" s="3"/>
    </row>
    <row r="1170" spans="4:11" x14ac:dyDescent="0.55000000000000004">
      <c r="D1170" s="3"/>
      <c r="E1170" s="3"/>
      <c r="F1170" s="3"/>
      <c r="G1170" s="3"/>
      <c r="H1170" s="3"/>
      <c r="I1170" s="3"/>
      <c r="J1170" s="3"/>
      <c r="K1170" s="3"/>
    </row>
    <row r="1171" spans="4:11" x14ac:dyDescent="0.55000000000000004">
      <c r="D1171" s="3"/>
      <c r="E1171" s="3"/>
      <c r="F1171" s="3"/>
      <c r="G1171" s="3"/>
      <c r="H1171" s="3"/>
      <c r="I1171" s="3"/>
      <c r="J1171" s="3"/>
      <c r="K1171" s="3"/>
    </row>
    <row r="1172" spans="4:11" x14ac:dyDescent="0.55000000000000004">
      <c r="D1172" s="3"/>
      <c r="E1172" s="3"/>
      <c r="F1172" s="3"/>
      <c r="G1172" s="3"/>
      <c r="H1172" s="3"/>
      <c r="I1172" s="3"/>
      <c r="J1172" s="3"/>
      <c r="K1172" s="3"/>
    </row>
    <row r="1173" spans="4:11" x14ac:dyDescent="0.55000000000000004">
      <c r="D1173" s="3"/>
      <c r="E1173" s="3"/>
      <c r="F1173" s="3"/>
      <c r="G1173" s="3"/>
      <c r="H1173" s="3"/>
      <c r="I1173" s="3"/>
      <c r="J1173" s="3"/>
      <c r="K1173" s="3"/>
    </row>
    <row r="1174" spans="4:11" x14ac:dyDescent="0.55000000000000004">
      <c r="D1174" s="3"/>
      <c r="E1174" s="3"/>
      <c r="F1174" s="3"/>
      <c r="G1174" s="3"/>
      <c r="H1174" s="3"/>
      <c r="I1174" s="3"/>
      <c r="J1174" s="3"/>
      <c r="K1174" s="3"/>
    </row>
    <row r="1175" spans="4:11" x14ac:dyDescent="0.55000000000000004">
      <c r="D1175" s="3"/>
      <c r="E1175" s="3"/>
      <c r="F1175" s="3"/>
      <c r="G1175" s="3"/>
      <c r="H1175" s="3"/>
      <c r="I1175" s="3"/>
      <c r="J1175" s="3"/>
      <c r="K1175" s="3"/>
    </row>
    <row r="1176" spans="4:11" x14ac:dyDescent="0.55000000000000004">
      <c r="D1176" s="3"/>
      <c r="E1176" s="3"/>
      <c r="F1176" s="3"/>
      <c r="G1176" s="3"/>
      <c r="H1176" s="3"/>
      <c r="I1176" s="3"/>
      <c r="J1176" s="3"/>
      <c r="K1176" s="3"/>
    </row>
    <row r="1177" spans="4:11" x14ac:dyDescent="0.55000000000000004">
      <c r="D1177" s="3"/>
      <c r="E1177" s="3"/>
      <c r="F1177" s="3"/>
      <c r="G1177" s="3"/>
      <c r="H1177" s="3"/>
      <c r="I1177" s="3"/>
      <c r="J1177" s="3"/>
      <c r="K1177" s="3"/>
    </row>
    <row r="1178" spans="4:11" x14ac:dyDescent="0.55000000000000004">
      <c r="D1178" s="3"/>
      <c r="E1178" s="3"/>
      <c r="F1178" s="3"/>
      <c r="G1178" s="3"/>
      <c r="H1178" s="3"/>
      <c r="I1178" s="3"/>
      <c r="J1178" s="3"/>
      <c r="K1178" s="3"/>
    </row>
    <row r="1179" spans="4:11" x14ac:dyDescent="0.55000000000000004">
      <c r="D1179" s="3"/>
      <c r="E1179" s="3"/>
      <c r="F1179" s="3"/>
      <c r="G1179" s="3"/>
      <c r="H1179" s="3"/>
      <c r="I1179" s="3"/>
      <c r="J1179" s="3"/>
      <c r="K1179" s="3"/>
    </row>
    <row r="1180" spans="4:11" x14ac:dyDescent="0.55000000000000004">
      <c r="D1180" s="3"/>
      <c r="E1180" s="3"/>
      <c r="F1180" s="3"/>
      <c r="G1180" s="3"/>
      <c r="H1180" s="3"/>
      <c r="I1180" s="3"/>
      <c r="J1180" s="3"/>
      <c r="K1180" s="3"/>
    </row>
    <row r="1181" spans="4:11" x14ac:dyDescent="0.55000000000000004">
      <c r="D1181" s="3"/>
      <c r="E1181" s="3"/>
      <c r="F1181" s="3"/>
      <c r="G1181" s="3"/>
      <c r="H1181" s="3"/>
      <c r="I1181" s="3"/>
      <c r="J1181" s="3"/>
      <c r="K1181" s="3"/>
    </row>
    <row r="1182" spans="4:11" x14ac:dyDescent="0.55000000000000004">
      <c r="D1182" s="3"/>
      <c r="E1182" s="3"/>
      <c r="F1182" s="3"/>
      <c r="G1182" s="3"/>
      <c r="H1182" s="3"/>
      <c r="I1182" s="3"/>
      <c r="J1182" s="3"/>
      <c r="K1182" s="3"/>
    </row>
    <row r="1183" spans="4:11" x14ac:dyDescent="0.55000000000000004">
      <c r="D1183" s="3"/>
      <c r="E1183" s="3"/>
      <c r="F1183" s="3"/>
      <c r="G1183" s="3"/>
      <c r="H1183" s="3"/>
      <c r="I1183" s="3"/>
      <c r="J1183" s="3"/>
      <c r="K1183" s="3"/>
    </row>
    <row r="1184" spans="4:11" x14ac:dyDescent="0.55000000000000004">
      <c r="D1184" s="3"/>
      <c r="E1184" s="3"/>
      <c r="F1184" s="3"/>
      <c r="G1184" s="3"/>
      <c r="H1184" s="3"/>
      <c r="I1184" s="3"/>
      <c r="J1184" s="3"/>
      <c r="K1184" s="3"/>
    </row>
    <row r="1185" spans="4:11" x14ac:dyDescent="0.55000000000000004">
      <c r="D1185" s="3"/>
      <c r="E1185" s="3"/>
      <c r="F1185" s="3"/>
      <c r="G1185" s="3"/>
      <c r="H1185" s="3"/>
      <c r="I1185" s="3"/>
      <c r="J1185" s="3"/>
      <c r="K1185" s="3"/>
    </row>
    <row r="1186" spans="4:11" x14ac:dyDescent="0.55000000000000004">
      <c r="D1186" s="3"/>
      <c r="E1186" s="3"/>
      <c r="F1186" s="3"/>
      <c r="G1186" s="3"/>
      <c r="H1186" s="3"/>
      <c r="I1186" s="3"/>
      <c r="J1186" s="3"/>
      <c r="K1186" s="3"/>
    </row>
    <row r="1187" spans="4:11" x14ac:dyDescent="0.55000000000000004">
      <c r="D1187" s="3"/>
      <c r="E1187" s="3"/>
      <c r="F1187" s="3"/>
      <c r="G1187" s="3"/>
      <c r="H1187" s="3"/>
      <c r="I1187" s="3"/>
      <c r="J1187" s="3"/>
      <c r="K1187" s="3"/>
    </row>
    <row r="1188" spans="4:11" x14ac:dyDescent="0.55000000000000004">
      <c r="D1188" s="3"/>
      <c r="E1188" s="3"/>
      <c r="F1188" s="3"/>
      <c r="G1188" s="3"/>
      <c r="H1188" s="3"/>
      <c r="I1188" s="3"/>
      <c r="J1188" s="3"/>
      <c r="K1188" s="3"/>
    </row>
    <row r="1189" spans="4:11" x14ac:dyDescent="0.55000000000000004">
      <c r="D1189" s="3"/>
      <c r="E1189" s="3"/>
      <c r="F1189" s="3"/>
      <c r="G1189" s="3"/>
      <c r="H1189" s="3"/>
      <c r="I1189" s="3"/>
      <c r="J1189" s="3"/>
      <c r="K1189" s="3"/>
    </row>
    <row r="1190" spans="4:11" x14ac:dyDescent="0.55000000000000004">
      <c r="D1190" s="3"/>
      <c r="E1190" s="3"/>
      <c r="F1190" s="3"/>
      <c r="G1190" s="3"/>
      <c r="H1190" s="3"/>
      <c r="I1190" s="3"/>
      <c r="J1190" s="3"/>
      <c r="K1190" s="3"/>
    </row>
    <row r="1191" spans="4:11" x14ac:dyDescent="0.55000000000000004">
      <c r="D1191" s="3"/>
      <c r="E1191" s="3"/>
      <c r="F1191" s="3"/>
      <c r="G1191" s="3"/>
      <c r="H1191" s="3"/>
      <c r="I1191" s="3"/>
      <c r="J1191" s="3"/>
      <c r="K1191" s="3"/>
    </row>
    <row r="1192" spans="4:11" x14ac:dyDescent="0.55000000000000004">
      <c r="D1192" s="3"/>
      <c r="E1192" s="3"/>
      <c r="F1192" s="3"/>
      <c r="G1192" s="3"/>
      <c r="H1192" s="3"/>
      <c r="I1192" s="3"/>
      <c r="J1192" s="3"/>
      <c r="K1192" s="3"/>
    </row>
    <row r="1193" spans="4:11" x14ac:dyDescent="0.55000000000000004">
      <c r="D1193" s="3"/>
      <c r="E1193" s="3"/>
      <c r="F1193" s="3"/>
      <c r="G1193" s="3"/>
      <c r="H1193" s="3"/>
      <c r="I1193" s="3"/>
      <c r="J1193" s="3"/>
      <c r="K1193" s="3"/>
    </row>
    <row r="1194" spans="4:11" x14ac:dyDescent="0.55000000000000004">
      <c r="D1194" s="3"/>
      <c r="E1194" s="3"/>
      <c r="F1194" s="3"/>
      <c r="G1194" s="3"/>
      <c r="H1194" s="3"/>
      <c r="I1194" s="3"/>
      <c r="J1194" s="3"/>
      <c r="K1194" s="3"/>
    </row>
    <row r="1195" spans="4:11" x14ac:dyDescent="0.55000000000000004">
      <c r="D1195" s="3"/>
      <c r="E1195" s="3"/>
      <c r="F1195" s="3"/>
      <c r="G1195" s="3"/>
      <c r="H1195" s="3"/>
      <c r="I1195" s="3"/>
      <c r="J1195" s="3"/>
      <c r="K1195" s="3"/>
    </row>
    <row r="1196" spans="4:11" x14ac:dyDescent="0.55000000000000004">
      <c r="D1196" s="3"/>
      <c r="E1196" s="3"/>
      <c r="F1196" s="3"/>
      <c r="G1196" s="3"/>
      <c r="H1196" s="3"/>
      <c r="I1196" s="3"/>
      <c r="J1196" s="3"/>
      <c r="K1196" s="3"/>
    </row>
    <row r="1197" spans="4:11" x14ac:dyDescent="0.55000000000000004">
      <c r="D1197" s="3"/>
      <c r="E1197" s="3"/>
      <c r="F1197" s="3"/>
      <c r="G1197" s="3"/>
      <c r="H1197" s="3"/>
      <c r="I1197" s="3"/>
      <c r="J1197" s="3"/>
      <c r="K1197" s="3"/>
    </row>
    <row r="1198" spans="4:11" x14ac:dyDescent="0.55000000000000004">
      <c r="D1198" s="3"/>
      <c r="E1198" s="3"/>
      <c r="F1198" s="3"/>
      <c r="G1198" s="3"/>
      <c r="H1198" s="3"/>
      <c r="I1198" s="3"/>
      <c r="J1198" s="3"/>
      <c r="K1198" s="3"/>
    </row>
    <row r="1199" spans="4:11" x14ac:dyDescent="0.55000000000000004">
      <c r="D1199" s="3"/>
      <c r="E1199" s="3"/>
      <c r="F1199" s="3"/>
      <c r="G1199" s="3"/>
      <c r="H1199" s="3"/>
      <c r="I1199" s="3"/>
      <c r="J1199" s="3"/>
      <c r="K1199" s="3"/>
    </row>
    <row r="1200" spans="4:11" x14ac:dyDescent="0.55000000000000004">
      <c r="D1200" s="3"/>
      <c r="E1200" s="3"/>
      <c r="F1200" s="3"/>
      <c r="G1200" s="3"/>
      <c r="H1200" s="3"/>
      <c r="I1200" s="3"/>
      <c r="J1200" s="3"/>
      <c r="K1200" s="3"/>
    </row>
    <row r="1201" spans="4:11" x14ac:dyDescent="0.55000000000000004">
      <c r="D1201" s="3"/>
      <c r="E1201" s="3"/>
      <c r="F1201" s="3"/>
      <c r="G1201" s="3"/>
      <c r="H1201" s="3"/>
      <c r="I1201" s="3"/>
      <c r="J1201" s="3"/>
      <c r="K1201" s="3"/>
    </row>
    <row r="1202" spans="4:11" x14ac:dyDescent="0.55000000000000004">
      <c r="D1202" s="3"/>
      <c r="E1202" s="3"/>
      <c r="F1202" s="3"/>
      <c r="G1202" s="3"/>
      <c r="H1202" s="3"/>
      <c r="I1202" s="3"/>
      <c r="J1202" s="3"/>
      <c r="K1202" s="3"/>
    </row>
    <row r="1203" spans="4:11" x14ac:dyDescent="0.55000000000000004">
      <c r="D1203" s="3"/>
      <c r="E1203" s="3"/>
      <c r="F1203" s="3"/>
      <c r="G1203" s="3"/>
      <c r="H1203" s="3"/>
      <c r="I1203" s="3"/>
      <c r="J1203" s="3"/>
      <c r="K1203" s="3"/>
    </row>
    <row r="1204" spans="4:11" x14ac:dyDescent="0.55000000000000004">
      <c r="D1204" s="3"/>
      <c r="E1204" s="3"/>
      <c r="F1204" s="3"/>
      <c r="G1204" s="3"/>
      <c r="H1204" s="3"/>
      <c r="I1204" s="3"/>
      <c r="J1204" s="3"/>
      <c r="K1204" s="3"/>
    </row>
    <row r="1205" spans="4:11" x14ac:dyDescent="0.55000000000000004">
      <c r="D1205" s="3"/>
      <c r="E1205" s="3"/>
      <c r="F1205" s="3"/>
      <c r="G1205" s="3"/>
      <c r="H1205" s="3"/>
      <c r="I1205" s="3"/>
      <c r="J1205" s="3"/>
      <c r="K1205" s="3"/>
    </row>
    <row r="1206" spans="4:11" x14ac:dyDescent="0.55000000000000004">
      <c r="D1206" s="3"/>
      <c r="E1206" s="3"/>
      <c r="F1206" s="3"/>
      <c r="G1206" s="3"/>
      <c r="H1206" s="3"/>
      <c r="I1206" s="3"/>
      <c r="J1206" s="3"/>
      <c r="K1206" s="3"/>
    </row>
    <row r="1207" spans="4:11" x14ac:dyDescent="0.55000000000000004">
      <c r="D1207" s="3"/>
      <c r="E1207" s="3"/>
      <c r="F1207" s="3"/>
      <c r="G1207" s="3"/>
      <c r="H1207" s="3"/>
      <c r="I1207" s="3"/>
      <c r="J1207" s="3"/>
      <c r="K1207" s="3"/>
    </row>
    <row r="1208" spans="4:11" x14ac:dyDescent="0.55000000000000004">
      <c r="D1208" s="3"/>
      <c r="E1208" s="3"/>
      <c r="F1208" s="3"/>
      <c r="G1208" s="3"/>
      <c r="H1208" s="3"/>
      <c r="I1208" s="3"/>
      <c r="J1208" s="3"/>
      <c r="K1208" s="3"/>
    </row>
    <row r="1209" spans="4:11" x14ac:dyDescent="0.55000000000000004">
      <c r="D1209" s="3"/>
      <c r="E1209" s="3"/>
      <c r="F1209" s="3"/>
      <c r="G1209" s="3"/>
      <c r="H1209" s="3"/>
      <c r="I1209" s="3"/>
      <c r="J1209" s="3"/>
      <c r="K1209" s="3"/>
    </row>
    <row r="1210" spans="4:11" x14ac:dyDescent="0.55000000000000004">
      <c r="D1210" s="3"/>
      <c r="E1210" s="3"/>
      <c r="F1210" s="3"/>
      <c r="G1210" s="3"/>
      <c r="H1210" s="3"/>
      <c r="I1210" s="3"/>
      <c r="J1210" s="3"/>
      <c r="K1210" s="3"/>
    </row>
    <row r="1211" spans="4:11" x14ac:dyDescent="0.55000000000000004">
      <c r="D1211" s="3"/>
      <c r="E1211" s="3"/>
      <c r="F1211" s="3"/>
      <c r="G1211" s="3"/>
      <c r="H1211" s="3"/>
      <c r="I1211" s="3"/>
      <c r="J1211" s="3"/>
      <c r="K1211" s="3"/>
    </row>
    <row r="1212" spans="4:11" x14ac:dyDescent="0.55000000000000004">
      <c r="D1212" s="3"/>
      <c r="E1212" s="3"/>
      <c r="F1212" s="3"/>
      <c r="G1212" s="3"/>
      <c r="H1212" s="3"/>
      <c r="I1212" s="3"/>
      <c r="J1212" s="3"/>
      <c r="K1212" s="3"/>
    </row>
    <row r="1213" spans="4:11" x14ac:dyDescent="0.55000000000000004">
      <c r="D1213" s="3"/>
      <c r="E1213" s="3"/>
      <c r="F1213" s="3"/>
      <c r="G1213" s="3"/>
      <c r="H1213" s="3"/>
      <c r="I1213" s="3"/>
      <c r="J1213" s="3"/>
      <c r="K1213" s="3"/>
    </row>
    <row r="1214" spans="4:11" x14ac:dyDescent="0.55000000000000004">
      <c r="D1214" s="3"/>
      <c r="E1214" s="3"/>
      <c r="F1214" s="3"/>
      <c r="G1214" s="3"/>
      <c r="H1214" s="3"/>
      <c r="I1214" s="3"/>
      <c r="J1214" s="3"/>
      <c r="K1214" s="3"/>
    </row>
    <row r="1215" spans="4:11" x14ac:dyDescent="0.55000000000000004">
      <c r="D1215" s="3"/>
      <c r="E1215" s="3"/>
      <c r="F1215" s="3"/>
      <c r="G1215" s="3"/>
      <c r="H1215" s="3"/>
      <c r="I1215" s="3"/>
      <c r="J1215" s="3"/>
      <c r="K1215" s="3"/>
    </row>
    <row r="1216" spans="4:11" x14ac:dyDescent="0.55000000000000004">
      <c r="D1216" s="3"/>
      <c r="E1216" s="3"/>
      <c r="F1216" s="3"/>
      <c r="G1216" s="3"/>
      <c r="H1216" s="3"/>
      <c r="I1216" s="3"/>
      <c r="J1216" s="3"/>
      <c r="K1216" s="3"/>
    </row>
    <row r="1217" spans="4:11" x14ac:dyDescent="0.55000000000000004">
      <c r="D1217" s="3"/>
      <c r="E1217" s="3"/>
      <c r="F1217" s="3"/>
      <c r="G1217" s="3"/>
      <c r="H1217" s="3"/>
      <c r="I1217" s="3"/>
      <c r="J1217" s="3"/>
      <c r="K1217" s="3"/>
    </row>
    <row r="1218" spans="4:11" x14ac:dyDescent="0.55000000000000004">
      <c r="D1218" s="3"/>
      <c r="E1218" s="3"/>
      <c r="F1218" s="3"/>
      <c r="G1218" s="3"/>
      <c r="H1218" s="3"/>
      <c r="I1218" s="3"/>
      <c r="J1218" s="3"/>
      <c r="K1218" s="3"/>
    </row>
    <row r="1219" spans="4:11" x14ac:dyDescent="0.55000000000000004">
      <c r="D1219" s="3"/>
      <c r="E1219" s="3"/>
      <c r="F1219" s="3"/>
      <c r="G1219" s="3"/>
      <c r="H1219" s="3"/>
      <c r="I1219" s="3"/>
      <c r="J1219" s="3"/>
      <c r="K1219" s="3"/>
    </row>
    <row r="1220" spans="4:11" x14ac:dyDescent="0.55000000000000004">
      <c r="D1220" s="3"/>
      <c r="E1220" s="3"/>
      <c r="F1220" s="3"/>
      <c r="G1220" s="3"/>
      <c r="H1220" s="3"/>
      <c r="I1220" s="3"/>
      <c r="J1220" s="3"/>
      <c r="K1220" s="3"/>
    </row>
    <row r="1221" spans="4:11" x14ac:dyDescent="0.55000000000000004">
      <c r="D1221" s="3"/>
      <c r="E1221" s="3"/>
      <c r="F1221" s="3"/>
      <c r="G1221" s="3"/>
      <c r="H1221" s="3"/>
      <c r="I1221" s="3"/>
      <c r="J1221" s="3"/>
      <c r="K1221" s="3"/>
    </row>
    <row r="1222" spans="4:11" x14ac:dyDescent="0.55000000000000004">
      <c r="D1222" s="3"/>
      <c r="E1222" s="3"/>
      <c r="F1222" s="3"/>
      <c r="G1222" s="3"/>
      <c r="H1222" s="3"/>
      <c r="I1222" s="3"/>
      <c r="J1222" s="3"/>
      <c r="K1222" s="3"/>
    </row>
    <row r="1223" spans="4:11" x14ac:dyDescent="0.55000000000000004">
      <c r="D1223" s="3"/>
      <c r="E1223" s="3"/>
      <c r="F1223" s="3"/>
      <c r="G1223" s="3"/>
      <c r="H1223" s="3"/>
      <c r="I1223" s="3"/>
      <c r="J1223" s="3"/>
      <c r="K1223" s="3"/>
    </row>
    <row r="1224" spans="4:11" x14ac:dyDescent="0.55000000000000004">
      <c r="D1224" s="3"/>
      <c r="E1224" s="3"/>
      <c r="F1224" s="3"/>
      <c r="G1224" s="3"/>
      <c r="H1224" s="3"/>
      <c r="I1224" s="3"/>
      <c r="J1224" s="3"/>
      <c r="K1224" s="3"/>
    </row>
    <row r="1225" spans="4:11" x14ac:dyDescent="0.55000000000000004">
      <c r="D1225" s="3"/>
      <c r="E1225" s="3"/>
      <c r="F1225" s="3"/>
      <c r="G1225" s="3"/>
      <c r="H1225" s="3"/>
      <c r="I1225" s="3"/>
      <c r="J1225" s="3"/>
      <c r="K1225" s="3"/>
    </row>
    <row r="1226" spans="4:11" x14ac:dyDescent="0.55000000000000004">
      <c r="D1226" s="3"/>
      <c r="E1226" s="3"/>
      <c r="F1226" s="3"/>
      <c r="G1226" s="3"/>
      <c r="H1226" s="3"/>
      <c r="I1226" s="3"/>
      <c r="J1226" s="3"/>
      <c r="K1226" s="3"/>
    </row>
    <row r="1227" spans="4:11" x14ac:dyDescent="0.55000000000000004">
      <c r="D1227" s="3"/>
      <c r="E1227" s="3"/>
      <c r="F1227" s="3"/>
      <c r="G1227" s="3"/>
      <c r="H1227" s="3"/>
      <c r="I1227" s="3"/>
      <c r="J1227" s="3"/>
      <c r="K1227" s="3"/>
    </row>
    <row r="1228" spans="4:11" x14ac:dyDescent="0.55000000000000004">
      <c r="D1228" s="3"/>
      <c r="E1228" s="3"/>
      <c r="F1228" s="3"/>
      <c r="G1228" s="3"/>
      <c r="H1228" s="3"/>
      <c r="I1228" s="3"/>
      <c r="J1228" s="3"/>
      <c r="K1228" s="3"/>
    </row>
    <row r="1229" spans="4:11" x14ac:dyDescent="0.55000000000000004">
      <c r="D1229" s="3"/>
      <c r="E1229" s="3"/>
      <c r="F1229" s="3"/>
      <c r="G1229" s="3"/>
      <c r="H1229" s="3"/>
      <c r="I1229" s="3"/>
      <c r="J1229" s="3"/>
      <c r="K1229" s="3"/>
    </row>
    <row r="1230" spans="4:11" x14ac:dyDescent="0.55000000000000004">
      <c r="D1230" s="3"/>
      <c r="E1230" s="3"/>
      <c r="F1230" s="3"/>
      <c r="G1230" s="3"/>
      <c r="H1230" s="3"/>
      <c r="I1230" s="3"/>
      <c r="J1230" s="3"/>
      <c r="K1230" s="3"/>
    </row>
    <row r="1231" spans="4:11" x14ac:dyDescent="0.55000000000000004">
      <c r="D1231" s="3"/>
      <c r="E1231" s="3"/>
      <c r="F1231" s="3"/>
      <c r="G1231" s="3"/>
      <c r="H1231" s="3"/>
      <c r="I1231" s="3"/>
      <c r="J1231" s="3"/>
      <c r="K1231" s="3"/>
    </row>
    <row r="1232" spans="4:11" x14ac:dyDescent="0.55000000000000004">
      <c r="D1232" s="3"/>
      <c r="E1232" s="3"/>
      <c r="F1232" s="3"/>
      <c r="G1232" s="3"/>
      <c r="H1232" s="3"/>
      <c r="I1232" s="3"/>
      <c r="J1232" s="3"/>
      <c r="K1232" s="3"/>
    </row>
    <row r="1233" spans="4:11" x14ac:dyDescent="0.55000000000000004">
      <c r="D1233" s="3"/>
      <c r="E1233" s="3"/>
      <c r="F1233" s="3"/>
      <c r="G1233" s="3"/>
      <c r="H1233" s="3"/>
      <c r="I1233" s="3"/>
      <c r="J1233" s="3"/>
      <c r="K1233" s="3"/>
    </row>
    <row r="1234" spans="4:11" x14ac:dyDescent="0.55000000000000004">
      <c r="D1234" s="3"/>
      <c r="E1234" s="3"/>
      <c r="F1234" s="3"/>
      <c r="G1234" s="3"/>
      <c r="H1234" s="3"/>
      <c r="I1234" s="3"/>
      <c r="J1234" s="3"/>
      <c r="K1234" s="3"/>
    </row>
    <row r="1235" spans="4:11" x14ac:dyDescent="0.55000000000000004">
      <c r="D1235" s="3"/>
      <c r="E1235" s="3"/>
      <c r="F1235" s="3"/>
      <c r="G1235" s="3"/>
      <c r="H1235" s="3"/>
      <c r="I1235" s="3"/>
      <c r="J1235" s="3"/>
      <c r="K1235" s="3"/>
    </row>
    <row r="1236" spans="4:11" x14ac:dyDescent="0.55000000000000004">
      <c r="D1236" s="3"/>
      <c r="E1236" s="3"/>
      <c r="F1236" s="3"/>
      <c r="G1236" s="3"/>
      <c r="H1236" s="3"/>
      <c r="I1236" s="3"/>
      <c r="J1236" s="3"/>
      <c r="K1236" s="3"/>
    </row>
    <row r="1237" spans="4:11" x14ac:dyDescent="0.55000000000000004">
      <c r="D1237" s="3"/>
      <c r="E1237" s="3"/>
      <c r="F1237" s="3"/>
      <c r="G1237" s="3"/>
      <c r="H1237" s="3"/>
      <c r="I1237" s="3"/>
      <c r="J1237" s="3"/>
      <c r="K1237" s="3"/>
    </row>
    <row r="1238" spans="4:11" x14ac:dyDescent="0.55000000000000004">
      <c r="D1238" s="3"/>
      <c r="E1238" s="3"/>
      <c r="F1238" s="3"/>
      <c r="G1238" s="3"/>
      <c r="H1238" s="3"/>
      <c r="I1238" s="3"/>
      <c r="J1238" s="3"/>
      <c r="K1238" s="3"/>
    </row>
    <row r="1239" spans="4:11" x14ac:dyDescent="0.55000000000000004">
      <c r="D1239" s="3"/>
      <c r="E1239" s="3"/>
      <c r="F1239" s="3"/>
      <c r="G1239" s="3"/>
      <c r="H1239" s="3"/>
      <c r="I1239" s="3"/>
      <c r="J1239" s="3"/>
      <c r="K1239" s="3"/>
    </row>
    <row r="1240" spans="4:11" x14ac:dyDescent="0.55000000000000004">
      <c r="D1240" s="3"/>
      <c r="E1240" s="3"/>
      <c r="F1240" s="3"/>
      <c r="G1240" s="3"/>
      <c r="H1240" s="3"/>
      <c r="I1240" s="3"/>
      <c r="J1240" s="3"/>
      <c r="K1240" s="3"/>
    </row>
    <row r="1241" spans="4:11" x14ac:dyDescent="0.55000000000000004">
      <c r="D1241" s="3"/>
      <c r="E1241" s="3"/>
      <c r="F1241" s="3"/>
      <c r="G1241" s="3"/>
      <c r="H1241" s="3"/>
      <c r="I1241" s="3"/>
      <c r="J1241" s="3"/>
      <c r="K1241" s="3"/>
    </row>
    <row r="1242" spans="4:11" x14ac:dyDescent="0.55000000000000004">
      <c r="D1242" s="3"/>
      <c r="E1242" s="3"/>
      <c r="F1242" s="3"/>
      <c r="G1242" s="3"/>
      <c r="H1242" s="3"/>
      <c r="I1242" s="3"/>
      <c r="J1242" s="3"/>
      <c r="K1242" s="3"/>
    </row>
    <row r="1243" spans="4:11" x14ac:dyDescent="0.55000000000000004">
      <c r="D1243" s="3"/>
      <c r="E1243" s="3"/>
      <c r="F1243" s="3"/>
      <c r="G1243" s="3"/>
      <c r="H1243" s="3"/>
      <c r="I1243" s="3"/>
      <c r="J1243" s="3"/>
      <c r="K1243" s="3"/>
    </row>
    <row r="1244" spans="4:11" x14ac:dyDescent="0.55000000000000004">
      <c r="D1244" s="3"/>
      <c r="E1244" s="3"/>
      <c r="F1244" s="3"/>
      <c r="G1244" s="3"/>
      <c r="H1244" s="3"/>
      <c r="I1244" s="3"/>
      <c r="J1244" s="3"/>
      <c r="K1244" s="3"/>
    </row>
    <row r="1245" spans="4:11" x14ac:dyDescent="0.55000000000000004">
      <c r="D1245" s="3"/>
      <c r="E1245" s="3"/>
      <c r="F1245" s="3"/>
      <c r="G1245" s="3"/>
      <c r="H1245" s="3"/>
      <c r="I1245" s="3"/>
      <c r="J1245" s="3"/>
      <c r="K1245" s="3"/>
    </row>
    <row r="1246" spans="4:11" x14ac:dyDescent="0.55000000000000004">
      <c r="D1246" s="3"/>
      <c r="E1246" s="3"/>
      <c r="F1246" s="3"/>
      <c r="G1246" s="3"/>
      <c r="H1246" s="3"/>
      <c r="I1246" s="3"/>
      <c r="J1246" s="3"/>
      <c r="K1246" s="3"/>
    </row>
    <row r="1247" spans="4:11" x14ac:dyDescent="0.55000000000000004">
      <c r="D1247" s="3"/>
      <c r="E1247" s="3"/>
      <c r="F1247" s="3"/>
      <c r="G1247" s="3"/>
      <c r="H1247" s="3"/>
      <c r="I1247" s="3"/>
      <c r="J1247" s="3"/>
      <c r="K1247" s="3"/>
    </row>
    <row r="1248" spans="4:11" x14ac:dyDescent="0.55000000000000004">
      <c r="D1248" s="3"/>
      <c r="E1248" s="3"/>
      <c r="F1248" s="3"/>
      <c r="G1248" s="3"/>
      <c r="H1248" s="3"/>
      <c r="I1248" s="3"/>
      <c r="J1248" s="3"/>
      <c r="K1248" s="3"/>
    </row>
    <row r="1249" spans="4:11" x14ac:dyDescent="0.55000000000000004">
      <c r="D1249" s="3"/>
      <c r="E1249" s="3"/>
      <c r="F1249" s="3"/>
      <c r="G1249" s="3"/>
      <c r="H1249" s="3"/>
      <c r="I1249" s="3"/>
      <c r="J1249" s="3"/>
      <c r="K1249" s="3"/>
    </row>
    <row r="1250" spans="4:11" x14ac:dyDescent="0.55000000000000004">
      <c r="D1250" s="3"/>
      <c r="E1250" s="3"/>
      <c r="F1250" s="3"/>
      <c r="G1250" s="3"/>
      <c r="H1250" s="3"/>
      <c r="I1250" s="3"/>
      <c r="J1250" s="3"/>
      <c r="K1250" s="3"/>
    </row>
    <row r="1251" spans="4:11" x14ac:dyDescent="0.55000000000000004">
      <c r="D1251" s="3"/>
      <c r="E1251" s="3"/>
      <c r="F1251" s="3"/>
      <c r="G1251" s="3"/>
      <c r="H1251" s="3"/>
      <c r="I1251" s="3"/>
      <c r="J1251" s="3"/>
      <c r="K1251" s="3"/>
    </row>
    <row r="1252" spans="4:11" x14ac:dyDescent="0.55000000000000004">
      <c r="D1252" s="3"/>
      <c r="E1252" s="3"/>
      <c r="F1252" s="3"/>
      <c r="G1252" s="3"/>
      <c r="H1252" s="3"/>
      <c r="I1252" s="3"/>
      <c r="J1252" s="3"/>
      <c r="K1252" s="3"/>
    </row>
    <row r="1253" spans="4:11" x14ac:dyDescent="0.55000000000000004">
      <c r="D1253" s="3"/>
      <c r="E1253" s="3"/>
      <c r="F1253" s="3"/>
      <c r="G1253" s="3"/>
      <c r="H1253" s="3"/>
      <c r="I1253" s="3"/>
      <c r="J1253" s="3"/>
      <c r="K1253" s="3"/>
    </row>
    <row r="1254" spans="4:11" x14ac:dyDescent="0.55000000000000004">
      <c r="D1254" s="3"/>
      <c r="E1254" s="3"/>
      <c r="F1254" s="3"/>
      <c r="G1254" s="3"/>
      <c r="H1254" s="3"/>
      <c r="I1254" s="3"/>
      <c r="J1254" s="3"/>
      <c r="K1254" s="3"/>
    </row>
    <row r="1255" spans="4:11" x14ac:dyDescent="0.55000000000000004">
      <c r="D1255" s="3"/>
      <c r="E1255" s="3"/>
      <c r="F1255" s="3"/>
      <c r="G1255" s="3"/>
      <c r="H1255" s="3"/>
      <c r="I1255" s="3"/>
      <c r="J1255" s="3"/>
      <c r="K1255" s="3"/>
    </row>
    <row r="1256" spans="4:11" x14ac:dyDescent="0.55000000000000004">
      <c r="D1256" s="3"/>
      <c r="E1256" s="3"/>
      <c r="F1256" s="3"/>
      <c r="G1256" s="3"/>
      <c r="H1256" s="3"/>
      <c r="I1256" s="3"/>
      <c r="J1256" s="3"/>
      <c r="K1256" s="3"/>
    </row>
    <row r="1257" spans="4:11" x14ac:dyDescent="0.55000000000000004">
      <c r="D1257" s="3"/>
      <c r="E1257" s="3"/>
      <c r="F1257" s="3"/>
      <c r="G1257" s="3"/>
      <c r="H1257" s="3"/>
      <c r="I1257" s="3"/>
      <c r="J1257" s="3"/>
      <c r="K1257" s="3"/>
    </row>
    <row r="1258" spans="4:11" x14ac:dyDescent="0.55000000000000004">
      <c r="D1258" s="3"/>
      <c r="E1258" s="3"/>
      <c r="F1258" s="3"/>
      <c r="G1258" s="3"/>
      <c r="H1258" s="3"/>
      <c r="I1258" s="3"/>
      <c r="J1258" s="3"/>
      <c r="K1258" s="3"/>
    </row>
    <row r="1259" spans="4:11" x14ac:dyDescent="0.55000000000000004">
      <c r="D1259" s="3"/>
      <c r="E1259" s="3"/>
      <c r="F1259" s="3"/>
      <c r="G1259" s="3"/>
      <c r="H1259" s="3"/>
      <c r="I1259" s="3"/>
      <c r="J1259" s="3"/>
      <c r="K1259" s="3"/>
    </row>
    <row r="1260" spans="4:11" x14ac:dyDescent="0.55000000000000004">
      <c r="D1260" s="3"/>
      <c r="E1260" s="3"/>
      <c r="F1260" s="3"/>
      <c r="G1260" s="3"/>
      <c r="H1260" s="3"/>
      <c r="I1260" s="3"/>
      <c r="J1260" s="3"/>
      <c r="K1260" s="3"/>
    </row>
    <row r="1261" spans="4:11" x14ac:dyDescent="0.55000000000000004">
      <c r="D1261" s="3"/>
      <c r="E1261" s="3"/>
      <c r="F1261" s="3"/>
      <c r="G1261" s="3"/>
      <c r="H1261" s="3"/>
      <c r="I1261" s="3"/>
      <c r="J1261" s="3"/>
      <c r="K1261" s="3"/>
    </row>
    <row r="1262" spans="4:11" x14ac:dyDescent="0.55000000000000004">
      <c r="D1262" s="3"/>
      <c r="E1262" s="3"/>
      <c r="F1262" s="3"/>
      <c r="G1262" s="3"/>
      <c r="H1262" s="3"/>
      <c r="I1262" s="3"/>
      <c r="J1262" s="3"/>
      <c r="K1262" s="3"/>
    </row>
    <row r="1263" spans="4:11" x14ac:dyDescent="0.55000000000000004">
      <c r="D1263" s="3"/>
      <c r="E1263" s="3"/>
      <c r="F1263" s="3"/>
      <c r="G1263" s="3"/>
      <c r="H1263" s="3"/>
      <c r="I1263" s="3"/>
      <c r="J1263" s="3"/>
      <c r="K1263" s="3"/>
    </row>
    <row r="1264" spans="4:11" x14ac:dyDescent="0.55000000000000004">
      <c r="D1264" s="3"/>
      <c r="E1264" s="3"/>
      <c r="F1264" s="3"/>
      <c r="G1264" s="3"/>
      <c r="H1264" s="3"/>
      <c r="I1264" s="3"/>
      <c r="J1264" s="3"/>
      <c r="K1264" s="3"/>
    </row>
    <row r="1265" spans="4:11" x14ac:dyDescent="0.55000000000000004">
      <c r="D1265" s="3"/>
      <c r="E1265" s="3"/>
      <c r="F1265" s="3"/>
      <c r="G1265" s="3"/>
      <c r="H1265" s="3"/>
      <c r="I1265" s="3"/>
      <c r="J1265" s="3"/>
      <c r="K1265" s="3"/>
    </row>
    <row r="1266" spans="4:11" x14ac:dyDescent="0.55000000000000004">
      <c r="D1266" s="3"/>
      <c r="E1266" s="3"/>
      <c r="F1266" s="3"/>
      <c r="G1266" s="3"/>
      <c r="H1266" s="3"/>
      <c r="I1266" s="3"/>
      <c r="J1266" s="3"/>
      <c r="K1266" s="3"/>
    </row>
    <row r="1267" spans="4:11" x14ac:dyDescent="0.55000000000000004">
      <c r="D1267" s="3"/>
      <c r="E1267" s="3"/>
      <c r="F1267" s="3"/>
      <c r="G1267" s="3"/>
      <c r="H1267" s="3"/>
      <c r="I1267" s="3"/>
      <c r="J1267" s="3"/>
      <c r="K1267" s="3"/>
    </row>
    <row r="1268" spans="4:11" x14ac:dyDescent="0.55000000000000004">
      <c r="D1268" s="3"/>
      <c r="E1268" s="3"/>
      <c r="F1268" s="3"/>
      <c r="G1268" s="3"/>
      <c r="H1268" s="3"/>
      <c r="I1268" s="3"/>
      <c r="J1268" s="3"/>
      <c r="K1268" s="3"/>
    </row>
    <row r="1269" spans="4:11" x14ac:dyDescent="0.55000000000000004">
      <c r="D1269" s="3"/>
      <c r="E1269" s="3"/>
      <c r="F1269" s="3"/>
      <c r="G1269" s="3"/>
      <c r="H1269" s="3"/>
      <c r="I1269" s="3"/>
      <c r="J1269" s="3"/>
      <c r="K1269" s="3"/>
    </row>
    <row r="1270" spans="4:11" x14ac:dyDescent="0.55000000000000004">
      <c r="D1270" s="3"/>
      <c r="E1270" s="3"/>
      <c r="F1270" s="3"/>
      <c r="G1270" s="3"/>
      <c r="H1270" s="3"/>
      <c r="I1270" s="3"/>
      <c r="J1270" s="3"/>
      <c r="K1270" s="3"/>
    </row>
    <row r="1271" spans="4:11" x14ac:dyDescent="0.55000000000000004">
      <c r="D1271" s="3"/>
      <c r="E1271" s="3"/>
      <c r="F1271" s="3"/>
      <c r="G1271" s="3"/>
      <c r="H1271" s="3"/>
      <c r="I1271" s="3"/>
      <c r="J1271" s="3"/>
      <c r="K1271" s="3"/>
    </row>
    <row r="1272" spans="4:11" x14ac:dyDescent="0.55000000000000004">
      <c r="D1272" s="3"/>
      <c r="E1272" s="3"/>
      <c r="F1272" s="3"/>
      <c r="G1272" s="3"/>
      <c r="H1272" s="3"/>
      <c r="I1272" s="3"/>
      <c r="J1272" s="3"/>
      <c r="K1272" s="3"/>
    </row>
    <row r="1273" spans="4:11" x14ac:dyDescent="0.55000000000000004">
      <c r="D1273" s="3"/>
      <c r="E1273" s="3"/>
      <c r="F1273" s="3"/>
      <c r="G1273" s="3"/>
      <c r="H1273" s="3"/>
      <c r="I1273" s="3"/>
      <c r="J1273" s="3"/>
      <c r="K1273" s="3"/>
    </row>
    <row r="1274" spans="4:11" x14ac:dyDescent="0.55000000000000004">
      <c r="D1274" s="3"/>
      <c r="E1274" s="3"/>
      <c r="F1274" s="3"/>
      <c r="G1274" s="3"/>
      <c r="H1274" s="3"/>
      <c r="I1274" s="3"/>
      <c r="J1274" s="3"/>
      <c r="K1274" s="3"/>
    </row>
    <row r="1275" spans="4:11" x14ac:dyDescent="0.55000000000000004">
      <c r="D1275" s="3"/>
      <c r="E1275" s="3"/>
      <c r="F1275" s="3"/>
      <c r="G1275" s="3"/>
      <c r="H1275" s="3"/>
      <c r="I1275" s="3"/>
      <c r="J1275" s="3"/>
      <c r="K1275" s="3"/>
    </row>
    <row r="1276" spans="4:11" x14ac:dyDescent="0.55000000000000004">
      <c r="D1276" s="3"/>
      <c r="E1276" s="3"/>
      <c r="F1276" s="3"/>
      <c r="G1276" s="3"/>
      <c r="H1276" s="3"/>
      <c r="I1276" s="3"/>
      <c r="J1276" s="3"/>
      <c r="K1276" s="3"/>
    </row>
    <row r="1277" spans="4:11" x14ac:dyDescent="0.55000000000000004">
      <c r="D1277" s="3"/>
      <c r="E1277" s="3"/>
      <c r="F1277" s="3"/>
      <c r="G1277" s="3"/>
      <c r="H1277" s="3"/>
      <c r="I1277" s="3"/>
      <c r="J1277" s="3"/>
      <c r="K1277" s="3"/>
    </row>
    <row r="1278" spans="4:11" x14ac:dyDescent="0.55000000000000004">
      <c r="D1278" s="3"/>
      <c r="E1278" s="3"/>
      <c r="F1278" s="3"/>
      <c r="G1278" s="3"/>
      <c r="H1278" s="3"/>
      <c r="I1278" s="3"/>
      <c r="J1278" s="3"/>
      <c r="K1278" s="3"/>
    </row>
    <row r="1279" spans="4:11" x14ac:dyDescent="0.55000000000000004">
      <c r="D1279" s="3"/>
      <c r="E1279" s="3"/>
      <c r="F1279" s="3"/>
      <c r="G1279" s="3"/>
      <c r="H1279" s="3"/>
      <c r="I1279" s="3"/>
      <c r="J1279" s="3"/>
      <c r="K1279" s="3"/>
    </row>
    <row r="1280" spans="4:11" x14ac:dyDescent="0.55000000000000004">
      <c r="D1280" s="3"/>
      <c r="E1280" s="3"/>
      <c r="F1280" s="3"/>
      <c r="G1280" s="3"/>
      <c r="H1280" s="3"/>
      <c r="I1280" s="3"/>
      <c r="J1280" s="3"/>
      <c r="K1280" s="3"/>
    </row>
    <row r="1281" spans="4:11" x14ac:dyDescent="0.55000000000000004">
      <c r="D1281" s="3"/>
      <c r="E1281" s="3"/>
      <c r="F1281" s="3"/>
      <c r="G1281" s="3"/>
      <c r="H1281" s="3"/>
      <c r="I1281" s="3"/>
      <c r="J1281" s="3"/>
      <c r="K1281" s="3"/>
    </row>
    <row r="1282" spans="4:11" x14ac:dyDescent="0.55000000000000004">
      <c r="D1282" s="3"/>
      <c r="E1282" s="3"/>
      <c r="F1282" s="3"/>
      <c r="G1282" s="3"/>
      <c r="H1282" s="3"/>
      <c r="I1282" s="3"/>
      <c r="J1282" s="3"/>
      <c r="K1282" s="3"/>
    </row>
    <row r="1283" spans="4:11" x14ac:dyDescent="0.55000000000000004">
      <c r="D1283" s="3"/>
      <c r="E1283" s="3"/>
      <c r="F1283" s="3"/>
      <c r="G1283" s="3"/>
      <c r="H1283" s="3"/>
      <c r="I1283" s="3"/>
      <c r="J1283" s="3"/>
      <c r="K1283" s="3"/>
    </row>
    <row r="1284" spans="4:11" x14ac:dyDescent="0.55000000000000004">
      <c r="D1284" s="3"/>
      <c r="E1284" s="3"/>
      <c r="F1284" s="3"/>
      <c r="G1284" s="3"/>
      <c r="H1284" s="3"/>
      <c r="I1284" s="3"/>
      <c r="J1284" s="3"/>
      <c r="K1284" s="3"/>
    </row>
    <row r="1285" spans="4:11" x14ac:dyDescent="0.55000000000000004">
      <c r="D1285" s="3"/>
      <c r="E1285" s="3"/>
      <c r="F1285" s="3"/>
      <c r="G1285" s="3"/>
      <c r="H1285" s="3"/>
      <c r="I1285" s="3"/>
      <c r="J1285" s="3"/>
      <c r="K1285" s="3"/>
    </row>
    <row r="1286" spans="4:11" x14ac:dyDescent="0.55000000000000004">
      <c r="D1286" s="3"/>
      <c r="E1286" s="3"/>
      <c r="F1286" s="3"/>
      <c r="G1286" s="3"/>
      <c r="H1286" s="3"/>
      <c r="I1286" s="3"/>
      <c r="J1286" s="3"/>
      <c r="K1286" s="3"/>
    </row>
    <row r="1287" spans="4:11" x14ac:dyDescent="0.55000000000000004">
      <c r="D1287" s="3"/>
      <c r="E1287" s="3"/>
      <c r="F1287" s="3"/>
      <c r="G1287" s="3"/>
      <c r="H1287" s="3"/>
      <c r="I1287" s="3"/>
      <c r="J1287" s="3"/>
      <c r="K1287" s="3"/>
    </row>
    <row r="1288" spans="4:11" x14ac:dyDescent="0.55000000000000004">
      <c r="D1288" s="3"/>
      <c r="E1288" s="3"/>
      <c r="F1288" s="3"/>
      <c r="G1288" s="3"/>
      <c r="H1288" s="3"/>
      <c r="I1288" s="3"/>
      <c r="J1288" s="3"/>
      <c r="K1288" s="3"/>
    </row>
    <row r="1289" spans="4:11" x14ac:dyDescent="0.55000000000000004">
      <c r="D1289" s="3"/>
      <c r="E1289" s="3"/>
      <c r="F1289" s="3"/>
      <c r="G1289" s="3"/>
      <c r="H1289" s="3"/>
      <c r="I1289" s="3"/>
      <c r="J1289" s="3"/>
      <c r="K1289" s="3"/>
    </row>
    <row r="1290" spans="4:11" x14ac:dyDescent="0.55000000000000004">
      <c r="D1290" s="3"/>
      <c r="E1290" s="3"/>
      <c r="F1290" s="3"/>
      <c r="G1290" s="3"/>
      <c r="H1290" s="3"/>
      <c r="I1290" s="3"/>
      <c r="J1290" s="3"/>
      <c r="K1290" s="3"/>
    </row>
    <row r="1291" spans="4:11" x14ac:dyDescent="0.55000000000000004">
      <c r="D1291" s="3"/>
      <c r="E1291" s="3"/>
      <c r="F1291" s="3"/>
      <c r="G1291" s="3"/>
      <c r="H1291" s="3"/>
      <c r="I1291" s="3"/>
      <c r="J1291" s="3"/>
      <c r="K1291" s="3"/>
    </row>
    <row r="1292" spans="4:11" x14ac:dyDescent="0.55000000000000004">
      <c r="D1292" s="3"/>
      <c r="E1292" s="3"/>
      <c r="F1292" s="3"/>
      <c r="G1292" s="3"/>
      <c r="H1292" s="3"/>
      <c r="I1292" s="3"/>
      <c r="J1292" s="3"/>
      <c r="K1292" s="3"/>
    </row>
    <row r="1293" spans="4:11" x14ac:dyDescent="0.55000000000000004">
      <c r="D1293" s="3"/>
      <c r="E1293" s="3"/>
      <c r="F1293" s="3"/>
      <c r="G1293" s="3"/>
      <c r="H1293" s="3"/>
      <c r="I1293" s="3"/>
      <c r="J1293" s="3"/>
      <c r="K1293" s="3"/>
    </row>
    <row r="1294" spans="4:11" x14ac:dyDescent="0.55000000000000004">
      <c r="D1294" s="3"/>
      <c r="E1294" s="3"/>
      <c r="F1294" s="3"/>
      <c r="G1294" s="3"/>
      <c r="H1294" s="3"/>
      <c r="I1294" s="3"/>
      <c r="J1294" s="3"/>
      <c r="K1294" s="3"/>
    </row>
    <row r="1295" spans="4:11" x14ac:dyDescent="0.55000000000000004">
      <c r="D1295" s="3"/>
      <c r="E1295" s="3"/>
      <c r="F1295" s="3"/>
      <c r="G1295" s="3"/>
      <c r="H1295" s="3"/>
      <c r="I1295" s="3"/>
      <c r="J1295" s="3"/>
      <c r="K1295" s="3"/>
    </row>
    <row r="1296" spans="4:11" x14ac:dyDescent="0.55000000000000004">
      <c r="D1296" s="3"/>
      <c r="E1296" s="3"/>
      <c r="F1296" s="3"/>
      <c r="G1296" s="3"/>
      <c r="H1296" s="3"/>
      <c r="I1296" s="3"/>
      <c r="J1296" s="3"/>
      <c r="K1296" s="3"/>
    </row>
    <row r="1297" spans="4:11" x14ac:dyDescent="0.55000000000000004">
      <c r="D1297" s="3"/>
      <c r="E1297" s="3"/>
      <c r="F1297" s="3"/>
      <c r="G1297" s="3"/>
      <c r="H1297" s="3"/>
      <c r="I1297" s="3"/>
      <c r="J1297" s="3"/>
      <c r="K1297" s="3"/>
    </row>
    <row r="1298" spans="4:11" x14ac:dyDescent="0.55000000000000004">
      <c r="D1298" s="3"/>
      <c r="E1298" s="3"/>
      <c r="F1298" s="3"/>
      <c r="G1298" s="3"/>
      <c r="H1298" s="3"/>
      <c r="I1298" s="3"/>
      <c r="J1298" s="3"/>
      <c r="K1298" s="3"/>
    </row>
    <row r="1299" spans="4:11" x14ac:dyDescent="0.55000000000000004">
      <c r="D1299" s="3"/>
      <c r="E1299" s="3"/>
      <c r="F1299" s="3"/>
      <c r="G1299" s="3"/>
      <c r="H1299" s="3"/>
      <c r="I1299" s="3"/>
      <c r="J1299" s="3"/>
      <c r="K1299" s="3"/>
    </row>
    <row r="1300" spans="4:11" x14ac:dyDescent="0.55000000000000004">
      <c r="D1300" s="3"/>
      <c r="E1300" s="3"/>
      <c r="F1300" s="3"/>
      <c r="G1300" s="3"/>
      <c r="H1300" s="3"/>
      <c r="I1300" s="3"/>
      <c r="J1300" s="3"/>
      <c r="K1300" s="3"/>
    </row>
    <row r="1301" spans="4:11" x14ac:dyDescent="0.55000000000000004">
      <c r="D1301" s="3"/>
      <c r="E1301" s="3"/>
      <c r="F1301" s="3"/>
      <c r="G1301" s="3"/>
      <c r="H1301" s="3"/>
      <c r="I1301" s="3"/>
      <c r="J1301" s="3"/>
      <c r="K1301" s="3"/>
    </row>
    <row r="1302" spans="4:11" x14ac:dyDescent="0.55000000000000004">
      <c r="D1302" s="3"/>
      <c r="E1302" s="3"/>
      <c r="F1302" s="3"/>
      <c r="G1302" s="3"/>
      <c r="H1302" s="3"/>
      <c r="I1302" s="3"/>
      <c r="J1302" s="3"/>
      <c r="K1302" s="3"/>
    </row>
    <row r="1303" spans="4:11" x14ac:dyDescent="0.55000000000000004">
      <c r="D1303" s="3"/>
      <c r="E1303" s="3"/>
      <c r="F1303" s="3"/>
      <c r="G1303" s="3"/>
      <c r="H1303" s="3"/>
      <c r="I1303" s="3"/>
      <c r="J1303" s="3"/>
      <c r="K1303" s="3"/>
    </row>
    <row r="1304" spans="4:11" x14ac:dyDescent="0.55000000000000004">
      <c r="D1304" s="3"/>
      <c r="E1304" s="3"/>
      <c r="F1304" s="3"/>
      <c r="G1304" s="3"/>
      <c r="H1304" s="3"/>
      <c r="I1304" s="3"/>
      <c r="J1304" s="3"/>
      <c r="K1304" s="3"/>
    </row>
    <row r="1305" spans="4:11" x14ac:dyDescent="0.55000000000000004">
      <c r="D1305" s="3"/>
      <c r="E1305" s="3"/>
      <c r="F1305" s="3"/>
      <c r="G1305" s="3"/>
      <c r="H1305" s="3"/>
      <c r="I1305" s="3"/>
      <c r="J1305" s="3"/>
      <c r="K1305" s="3"/>
    </row>
    <row r="1306" spans="4:11" x14ac:dyDescent="0.55000000000000004">
      <c r="D1306" s="3"/>
      <c r="E1306" s="3"/>
      <c r="F1306" s="3"/>
      <c r="G1306" s="3"/>
      <c r="H1306" s="3"/>
      <c r="I1306" s="3"/>
      <c r="J1306" s="3"/>
      <c r="K1306" s="3"/>
    </row>
    <row r="1307" spans="4:11" x14ac:dyDescent="0.55000000000000004">
      <c r="D1307" s="3"/>
      <c r="E1307" s="3"/>
      <c r="F1307" s="3"/>
      <c r="G1307" s="3"/>
      <c r="H1307" s="3"/>
      <c r="I1307" s="3"/>
      <c r="J1307" s="3"/>
      <c r="K1307" s="3"/>
    </row>
    <row r="1308" spans="4:11" x14ac:dyDescent="0.55000000000000004">
      <c r="D1308" s="3"/>
      <c r="E1308" s="3"/>
      <c r="F1308" s="3"/>
      <c r="G1308" s="3"/>
      <c r="H1308" s="3"/>
      <c r="I1308" s="3"/>
      <c r="J1308" s="3"/>
      <c r="K1308" s="3"/>
    </row>
    <row r="1309" spans="4:11" x14ac:dyDescent="0.55000000000000004">
      <c r="D1309" s="3"/>
      <c r="E1309" s="3"/>
      <c r="F1309" s="3"/>
      <c r="G1309" s="3"/>
      <c r="H1309" s="3"/>
      <c r="I1309" s="3"/>
      <c r="J1309" s="3"/>
      <c r="K1309" s="3"/>
    </row>
    <row r="1310" spans="4:11" x14ac:dyDescent="0.55000000000000004">
      <c r="D1310" s="3"/>
      <c r="E1310" s="3"/>
      <c r="F1310" s="3"/>
      <c r="G1310" s="3"/>
      <c r="H1310" s="3"/>
      <c r="I1310" s="3"/>
      <c r="J1310" s="3"/>
      <c r="K1310" s="3"/>
    </row>
    <row r="1311" spans="4:11" x14ac:dyDescent="0.55000000000000004">
      <c r="D1311" s="3"/>
      <c r="E1311" s="3"/>
      <c r="F1311" s="3"/>
      <c r="G1311" s="3"/>
      <c r="H1311" s="3"/>
      <c r="I1311" s="3"/>
      <c r="J1311" s="3"/>
      <c r="K1311" s="3"/>
    </row>
    <row r="1312" spans="4:11" x14ac:dyDescent="0.55000000000000004">
      <c r="D1312" s="3"/>
      <c r="E1312" s="3"/>
      <c r="F1312" s="3"/>
      <c r="G1312" s="3"/>
      <c r="H1312" s="3"/>
      <c r="I1312" s="3"/>
      <c r="J1312" s="3"/>
      <c r="K1312" s="3"/>
    </row>
    <row r="1313" spans="4:11" x14ac:dyDescent="0.55000000000000004">
      <c r="D1313" s="3"/>
      <c r="E1313" s="3"/>
      <c r="F1313" s="3"/>
      <c r="G1313" s="3"/>
      <c r="H1313" s="3"/>
      <c r="I1313" s="3"/>
      <c r="J1313" s="3"/>
      <c r="K1313" s="3"/>
    </row>
    <row r="1314" spans="4:11" x14ac:dyDescent="0.55000000000000004">
      <c r="D1314" s="3"/>
      <c r="E1314" s="3"/>
      <c r="F1314" s="3"/>
      <c r="G1314" s="3"/>
      <c r="H1314" s="3"/>
      <c r="I1314" s="3"/>
      <c r="J1314" s="3"/>
      <c r="K1314" s="3"/>
    </row>
    <row r="1315" spans="4:11" x14ac:dyDescent="0.55000000000000004">
      <c r="D1315" s="3"/>
      <c r="E1315" s="3"/>
      <c r="F1315" s="3"/>
      <c r="G1315" s="3"/>
      <c r="H1315" s="3"/>
      <c r="I1315" s="3"/>
      <c r="J1315" s="3"/>
      <c r="K1315" s="3"/>
    </row>
    <row r="1316" spans="4:11" x14ac:dyDescent="0.55000000000000004">
      <c r="D1316" s="3"/>
      <c r="E1316" s="3"/>
      <c r="F1316" s="3"/>
      <c r="G1316" s="3"/>
      <c r="H1316" s="3"/>
      <c r="I1316" s="3"/>
      <c r="J1316" s="3"/>
      <c r="K1316" s="3"/>
    </row>
    <row r="1317" spans="4:11" x14ac:dyDescent="0.55000000000000004">
      <c r="D1317" s="3"/>
      <c r="E1317" s="3"/>
      <c r="F1317" s="3"/>
      <c r="G1317" s="3"/>
      <c r="H1317" s="3"/>
      <c r="I1317" s="3"/>
      <c r="J1317" s="3"/>
      <c r="K1317" s="3"/>
    </row>
    <row r="1318" spans="4:11" x14ac:dyDescent="0.55000000000000004">
      <c r="D1318" s="3"/>
      <c r="E1318" s="3"/>
      <c r="F1318" s="3"/>
      <c r="G1318" s="3"/>
      <c r="H1318" s="3"/>
      <c r="I1318" s="3"/>
      <c r="J1318" s="3"/>
      <c r="K1318" s="3"/>
    </row>
    <row r="1319" spans="4:11" x14ac:dyDescent="0.55000000000000004">
      <c r="D1319" s="3"/>
      <c r="E1319" s="3"/>
      <c r="F1319" s="3"/>
      <c r="G1319" s="3"/>
      <c r="H1319" s="3"/>
      <c r="I1319" s="3"/>
      <c r="J1319" s="3"/>
      <c r="K1319" s="3"/>
    </row>
    <row r="1320" spans="4:11" x14ac:dyDescent="0.55000000000000004">
      <c r="D1320" s="3"/>
      <c r="E1320" s="3"/>
      <c r="F1320" s="3"/>
      <c r="G1320" s="3"/>
      <c r="H1320" s="3"/>
      <c r="I1320" s="3"/>
      <c r="J1320" s="3"/>
      <c r="K1320" s="3"/>
    </row>
    <row r="1321" spans="4:11" x14ac:dyDescent="0.55000000000000004">
      <c r="D1321" s="3"/>
      <c r="E1321" s="3"/>
      <c r="F1321" s="3"/>
      <c r="G1321" s="3"/>
      <c r="H1321" s="3"/>
      <c r="I1321" s="3"/>
      <c r="J1321" s="3"/>
      <c r="K1321" s="3"/>
    </row>
    <row r="1322" spans="4:11" x14ac:dyDescent="0.55000000000000004">
      <c r="D1322" s="3"/>
      <c r="E1322" s="3"/>
      <c r="F1322" s="3"/>
      <c r="G1322" s="3"/>
      <c r="H1322" s="3"/>
      <c r="I1322" s="3"/>
      <c r="J1322" s="3"/>
      <c r="K1322" s="3"/>
    </row>
    <row r="1323" spans="4:11" x14ac:dyDescent="0.55000000000000004">
      <c r="D1323" s="3"/>
      <c r="E1323" s="3"/>
      <c r="F1323" s="3"/>
      <c r="G1323" s="3"/>
      <c r="H1323" s="3"/>
      <c r="I1323" s="3"/>
      <c r="J1323" s="3"/>
      <c r="K1323" s="3"/>
    </row>
    <row r="1324" spans="4:11" x14ac:dyDescent="0.55000000000000004">
      <c r="D1324" s="3"/>
      <c r="E1324" s="3"/>
      <c r="F1324" s="3"/>
      <c r="G1324" s="3"/>
      <c r="H1324" s="3"/>
      <c r="I1324" s="3"/>
      <c r="J1324" s="3"/>
      <c r="K1324" s="3"/>
    </row>
    <row r="1325" spans="4:11" x14ac:dyDescent="0.55000000000000004">
      <c r="D1325" s="3"/>
      <c r="E1325" s="3"/>
      <c r="F1325" s="3"/>
      <c r="G1325" s="3"/>
      <c r="H1325" s="3"/>
      <c r="I1325" s="3"/>
      <c r="J1325" s="3"/>
      <c r="K1325" s="3"/>
    </row>
    <row r="1326" spans="4:11" x14ac:dyDescent="0.55000000000000004">
      <c r="D1326" s="3"/>
      <c r="E1326" s="3"/>
      <c r="F1326" s="3"/>
      <c r="G1326" s="3"/>
      <c r="H1326" s="3"/>
      <c r="I1326" s="3"/>
      <c r="J1326" s="3"/>
      <c r="K1326" s="3"/>
    </row>
    <row r="1327" spans="4:11" x14ac:dyDescent="0.55000000000000004">
      <c r="D1327" s="3"/>
      <c r="E1327" s="3"/>
      <c r="F1327" s="3"/>
      <c r="G1327" s="3"/>
      <c r="H1327" s="3"/>
      <c r="I1327" s="3"/>
      <c r="J1327" s="3"/>
      <c r="K1327" s="3"/>
    </row>
    <row r="1328" spans="4:11" x14ac:dyDescent="0.55000000000000004">
      <c r="D1328" s="3"/>
      <c r="E1328" s="3"/>
      <c r="F1328" s="3"/>
      <c r="G1328" s="3"/>
      <c r="H1328" s="3"/>
      <c r="I1328" s="3"/>
      <c r="J1328" s="3"/>
      <c r="K1328" s="3"/>
    </row>
    <row r="1329" spans="4:11" x14ac:dyDescent="0.55000000000000004">
      <c r="D1329" s="3"/>
      <c r="E1329" s="3"/>
      <c r="F1329" s="3"/>
      <c r="G1329" s="3"/>
      <c r="H1329" s="3"/>
      <c r="I1329" s="3"/>
      <c r="J1329" s="3"/>
      <c r="K1329" s="3"/>
    </row>
    <row r="1330" spans="4:11" x14ac:dyDescent="0.55000000000000004">
      <c r="D1330" s="3"/>
      <c r="E1330" s="3"/>
      <c r="F1330" s="3"/>
      <c r="G1330" s="3"/>
      <c r="H1330" s="3"/>
      <c r="I1330" s="3"/>
      <c r="J1330" s="3"/>
      <c r="K1330" s="3"/>
    </row>
    <row r="1331" spans="4:11" x14ac:dyDescent="0.55000000000000004">
      <c r="D1331" s="3"/>
      <c r="E1331" s="3"/>
      <c r="F1331" s="3"/>
      <c r="G1331" s="3"/>
      <c r="H1331" s="3"/>
      <c r="I1331" s="3"/>
      <c r="J1331" s="3"/>
      <c r="K1331" s="3"/>
    </row>
    <row r="1332" spans="4:11" x14ac:dyDescent="0.55000000000000004">
      <c r="D1332" s="3"/>
      <c r="E1332" s="3"/>
      <c r="F1332" s="3"/>
      <c r="G1332" s="3"/>
      <c r="H1332" s="3"/>
      <c r="I1332" s="3"/>
      <c r="J1332" s="3"/>
      <c r="K1332" s="3"/>
    </row>
    <row r="1333" spans="4:11" x14ac:dyDescent="0.55000000000000004">
      <c r="D1333" s="3"/>
      <c r="E1333" s="3"/>
      <c r="F1333" s="3"/>
      <c r="G1333" s="3"/>
      <c r="H1333" s="3"/>
      <c r="I1333" s="3"/>
      <c r="J1333" s="3"/>
      <c r="K1333" s="3"/>
    </row>
    <row r="1334" spans="4:11" x14ac:dyDescent="0.55000000000000004">
      <c r="D1334" s="3"/>
      <c r="E1334" s="3"/>
      <c r="F1334" s="3"/>
      <c r="G1334" s="3"/>
      <c r="H1334" s="3"/>
      <c r="I1334" s="3"/>
      <c r="J1334" s="3"/>
      <c r="K1334" s="3"/>
    </row>
    <row r="1335" spans="4:11" x14ac:dyDescent="0.55000000000000004">
      <c r="D1335" s="3"/>
      <c r="E1335" s="3"/>
      <c r="F1335" s="3"/>
      <c r="G1335" s="3"/>
      <c r="H1335" s="3"/>
      <c r="I1335" s="3"/>
      <c r="J1335" s="3"/>
      <c r="K1335" s="3"/>
    </row>
    <row r="1336" spans="4:11" x14ac:dyDescent="0.55000000000000004">
      <c r="D1336" s="3"/>
      <c r="E1336" s="3"/>
      <c r="F1336" s="3"/>
      <c r="G1336" s="3"/>
      <c r="H1336" s="3"/>
      <c r="I1336" s="3"/>
      <c r="J1336" s="3"/>
      <c r="K1336" s="3"/>
    </row>
    <row r="1337" spans="4:11" x14ac:dyDescent="0.55000000000000004">
      <c r="D1337" s="3"/>
      <c r="E1337" s="3"/>
      <c r="F1337" s="3"/>
      <c r="G1337" s="3"/>
      <c r="H1337" s="3"/>
      <c r="I1337" s="3"/>
      <c r="J1337" s="3"/>
      <c r="K1337" s="3"/>
    </row>
    <row r="1338" spans="4:11" x14ac:dyDescent="0.55000000000000004">
      <c r="D1338" s="3"/>
      <c r="E1338" s="3"/>
      <c r="F1338" s="3"/>
      <c r="G1338" s="3"/>
      <c r="H1338" s="3"/>
      <c r="I1338" s="3"/>
      <c r="J1338" s="3"/>
      <c r="K1338" s="3"/>
    </row>
    <row r="1339" spans="4:11" x14ac:dyDescent="0.55000000000000004">
      <c r="D1339" s="3"/>
      <c r="E1339" s="3"/>
      <c r="F1339" s="3"/>
      <c r="G1339" s="3"/>
      <c r="H1339" s="3"/>
      <c r="I1339" s="3"/>
      <c r="J1339" s="3"/>
      <c r="K1339" s="3"/>
    </row>
    <row r="1340" spans="4:11" x14ac:dyDescent="0.55000000000000004">
      <c r="D1340" s="3"/>
      <c r="E1340" s="3"/>
      <c r="F1340" s="3"/>
      <c r="G1340" s="3"/>
      <c r="H1340" s="3"/>
      <c r="I1340" s="3"/>
      <c r="J1340" s="3"/>
      <c r="K1340" s="3"/>
    </row>
    <row r="1341" spans="4:11" x14ac:dyDescent="0.55000000000000004">
      <c r="D1341" s="3"/>
      <c r="E1341" s="3"/>
      <c r="F1341" s="3"/>
      <c r="G1341" s="3"/>
      <c r="H1341" s="3"/>
      <c r="I1341" s="3"/>
      <c r="J1341" s="3"/>
      <c r="K1341" s="3"/>
    </row>
    <row r="1342" spans="4:11" x14ac:dyDescent="0.55000000000000004">
      <c r="D1342" s="3"/>
      <c r="E1342" s="3"/>
      <c r="F1342" s="3"/>
      <c r="G1342" s="3"/>
      <c r="H1342" s="3"/>
      <c r="I1342" s="3"/>
      <c r="J1342" s="3"/>
      <c r="K1342" s="3"/>
    </row>
    <row r="1343" spans="4:11" x14ac:dyDescent="0.55000000000000004">
      <c r="D1343" s="3"/>
      <c r="E1343" s="3"/>
      <c r="F1343" s="3"/>
      <c r="G1343" s="3"/>
      <c r="H1343" s="3"/>
      <c r="I1343" s="3"/>
      <c r="J1343" s="3"/>
      <c r="K1343" s="3"/>
    </row>
    <row r="1344" spans="4:11" x14ac:dyDescent="0.55000000000000004">
      <c r="D1344" s="3"/>
      <c r="E1344" s="3"/>
      <c r="F1344" s="3"/>
      <c r="G1344" s="3"/>
      <c r="H1344" s="3"/>
      <c r="I1344" s="3"/>
      <c r="J1344" s="3"/>
      <c r="K1344" s="3"/>
    </row>
    <row r="1345" spans="4:11" x14ac:dyDescent="0.55000000000000004">
      <c r="D1345" s="3"/>
      <c r="E1345" s="3"/>
      <c r="F1345" s="3"/>
      <c r="G1345" s="3"/>
      <c r="H1345" s="3"/>
      <c r="I1345" s="3"/>
      <c r="J1345" s="3"/>
      <c r="K1345" s="3"/>
    </row>
    <row r="1346" spans="4:11" x14ac:dyDescent="0.55000000000000004">
      <c r="D1346" s="3"/>
      <c r="E1346" s="3"/>
      <c r="F1346" s="3"/>
      <c r="G1346" s="3"/>
      <c r="H1346" s="3"/>
      <c r="I1346" s="3"/>
      <c r="J1346" s="3"/>
      <c r="K1346" s="3"/>
    </row>
    <row r="1347" spans="4:11" x14ac:dyDescent="0.55000000000000004">
      <c r="D1347" s="3"/>
      <c r="E1347" s="3"/>
      <c r="F1347" s="3"/>
      <c r="G1347" s="3"/>
      <c r="H1347" s="3"/>
      <c r="I1347" s="3"/>
      <c r="J1347" s="3"/>
      <c r="K1347" s="3"/>
    </row>
    <row r="1348" spans="4:11" x14ac:dyDescent="0.55000000000000004">
      <c r="D1348" s="3"/>
      <c r="E1348" s="3"/>
      <c r="F1348" s="3"/>
      <c r="G1348" s="3"/>
      <c r="H1348" s="3"/>
      <c r="I1348" s="3"/>
      <c r="J1348" s="3"/>
      <c r="K1348" s="3"/>
    </row>
    <row r="1349" spans="4:11" x14ac:dyDescent="0.55000000000000004">
      <c r="D1349" s="3"/>
      <c r="E1349" s="3"/>
      <c r="F1349" s="3"/>
      <c r="G1349" s="3"/>
      <c r="H1349" s="3"/>
      <c r="I1349" s="3"/>
      <c r="J1349" s="3"/>
      <c r="K1349" s="3"/>
    </row>
    <row r="1350" spans="4:11" x14ac:dyDescent="0.55000000000000004">
      <c r="D1350" s="3"/>
      <c r="E1350" s="3"/>
      <c r="F1350" s="3"/>
      <c r="G1350" s="3"/>
      <c r="H1350" s="3"/>
      <c r="I1350" s="3"/>
      <c r="J1350" s="3"/>
      <c r="K1350" s="3"/>
    </row>
    <row r="1351" spans="4:11" x14ac:dyDescent="0.55000000000000004">
      <c r="D1351" s="3"/>
      <c r="E1351" s="3"/>
      <c r="F1351" s="3"/>
      <c r="G1351" s="3"/>
      <c r="H1351" s="3"/>
      <c r="I1351" s="3"/>
      <c r="J1351" s="3"/>
      <c r="K1351" s="3"/>
    </row>
    <row r="1352" spans="4:11" x14ac:dyDescent="0.55000000000000004">
      <c r="D1352" s="3"/>
      <c r="E1352" s="3"/>
      <c r="F1352" s="3"/>
      <c r="G1352" s="3"/>
      <c r="H1352" s="3"/>
      <c r="I1352" s="3"/>
      <c r="J1352" s="3"/>
      <c r="K1352" s="3"/>
    </row>
    <row r="1353" spans="4:11" x14ac:dyDescent="0.55000000000000004">
      <c r="D1353" s="3"/>
      <c r="E1353" s="3"/>
      <c r="F1353" s="3"/>
      <c r="G1353" s="3"/>
      <c r="H1353" s="3"/>
      <c r="I1353" s="3"/>
      <c r="J1353" s="3"/>
      <c r="K1353" s="3"/>
    </row>
    <row r="1354" spans="4:11" x14ac:dyDescent="0.55000000000000004">
      <c r="D1354" s="3"/>
      <c r="E1354" s="3"/>
      <c r="F1354" s="3"/>
      <c r="G1354" s="3"/>
      <c r="H1354" s="3"/>
      <c r="I1354" s="3"/>
      <c r="J1354" s="3"/>
      <c r="K1354" s="3"/>
    </row>
    <row r="1355" spans="4:11" x14ac:dyDescent="0.55000000000000004">
      <c r="D1355" s="3"/>
      <c r="E1355" s="3"/>
      <c r="F1355" s="3"/>
      <c r="G1355" s="3"/>
      <c r="H1355" s="3"/>
      <c r="I1355" s="3"/>
      <c r="J1355" s="3"/>
      <c r="K1355" s="3"/>
    </row>
    <row r="1356" spans="4:11" x14ac:dyDescent="0.55000000000000004">
      <c r="D1356" s="3"/>
      <c r="E1356" s="3"/>
      <c r="F1356" s="3"/>
      <c r="G1356" s="3"/>
      <c r="H1356" s="3"/>
      <c r="I1356" s="3"/>
      <c r="J1356" s="3"/>
      <c r="K1356" s="3"/>
    </row>
    <row r="1357" spans="4:11" x14ac:dyDescent="0.55000000000000004">
      <c r="D1357" s="3"/>
      <c r="E1357" s="3"/>
      <c r="F1357" s="3"/>
      <c r="G1357" s="3"/>
      <c r="H1357" s="3"/>
      <c r="I1357" s="3"/>
      <c r="J1357" s="3"/>
      <c r="K1357" s="3"/>
    </row>
    <row r="1358" spans="4:11" x14ac:dyDescent="0.55000000000000004">
      <c r="D1358" s="3"/>
      <c r="E1358" s="3"/>
      <c r="F1358" s="3"/>
      <c r="G1358" s="3"/>
      <c r="H1358" s="3"/>
      <c r="I1358" s="3"/>
      <c r="J1358" s="3"/>
      <c r="K1358" s="3"/>
    </row>
    <row r="1359" spans="4:11" x14ac:dyDescent="0.55000000000000004">
      <c r="D1359" s="3"/>
      <c r="E1359" s="3"/>
      <c r="F1359" s="3"/>
      <c r="G1359" s="3"/>
      <c r="H1359" s="3"/>
      <c r="I1359" s="3"/>
      <c r="J1359" s="3"/>
      <c r="K1359" s="3"/>
    </row>
    <row r="1360" spans="4:11" x14ac:dyDescent="0.55000000000000004">
      <c r="D1360" s="3"/>
      <c r="E1360" s="3"/>
      <c r="F1360" s="3"/>
      <c r="G1360" s="3"/>
      <c r="H1360" s="3"/>
      <c r="I1360" s="3"/>
      <c r="J1360" s="3"/>
      <c r="K1360" s="3"/>
    </row>
    <row r="1361" spans="4:11" x14ac:dyDescent="0.55000000000000004">
      <c r="D1361" s="3"/>
      <c r="E1361" s="3"/>
      <c r="F1361" s="3"/>
      <c r="G1361" s="3"/>
      <c r="H1361" s="3"/>
      <c r="I1361" s="3"/>
      <c r="J1361" s="3"/>
      <c r="K1361" s="3"/>
    </row>
    <row r="1362" spans="4:11" x14ac:dyDescent="0.55000000000000004">
      <c r="D1362" s="3"/>
      <c r="E1362" s="3"/>
      <c r="F1362" s="3"/>
      <c r="G1362" s="3"/>
      <c r="H1362" s="3"/>
      <c r="I1362" s="3"/>
      <c r="J1362" s="3"/>
      <c r="K1362" s="3"/>
    </row>
    <row r="1363" spans="4:11" x14ac:dyDescent="0.55000000000000004">
      <c r="D1363" s="3"/>
      <c r="E1363" s="3"/>
      <c r="F1363" s="3"/>
      <c r="G1363" s="3"/>
      <c r="H1363" s="3"/>
      <c r="I1363" s="3"/>
      <c r="J1363" s="3"/>
      <c r="K1363" s="3"/>
    </row>
    <row r="1364" spans="4:11" x14ac:dyDescent="0.55000000000000004">
      <c r="D1364" s="3"/>
      <c r="E1364" s="3"/>
      <c r="F1364" s="3"/>
      <c r="G1364" s="3"/>
      <c r="H1364" s="3"/>
      <c r="I1364" s="3"/>
      <c r="J1364" s="3"/>
      <c r="K1364" s="3"/>
    </row>
    <row r="1365" spans="4:11" x14ac:dyDescent="0.55000000000000004">
      <c r="D1365" s="3"/>
      <c r="E1365" s="3"/>
      <c r="F1365" s="3"/>
      <c r="G1365" s="3"/>
      <c r="H1365" s="3"/>
      <c r="I1365" s="3"/>
      <c r="J1365" s="3"/>
      <c r="K1365" s="3"/>
    </row>
    <row r="1366" spans="4:11" x14ac:dyDescent="0.55000000000000004">
      <c r="D1366" s="3"/>
      <c r="E1366" s="3"/>
      <c r="F1366" s="3"/>
      <c r="G1366" s="3"/>
      <c r="H1366" s="3"/>
      <c r="I1366" s="3"/>
      <c r="J1366" s="3"/>
      <c r="K1366" s="3"/>
    </row>
    <row r="1367" spans="4:11" x14ac:dyDescent="0.55000000000000004">
      <c r="D1367" s="3"/>
      <c r="E1367" s="3"/>
      <c r="F1367" s="3"/>
      <c r="G1367" s="3"/>
      <c r="H1367" s="3"/>
      <c r="I1367" s="3"/>
      <c r="J1367" s="3"/>
      <c r="K1367" s="3"/>
    </row>
    <row r="1368" spans="4:11" x14ac:dyDescent="0.55000000000000004">
      <c r="D1368" s="3"/>
      <c r="E1368" s="3"/>
      <c r="F1368" s="3"/>
      <c r="G1368" s="3"/>
      <c r="H1368" s="3"/>
      <c r="I1368" s="3"/>
      <c r="J1368" s="3"/>
      <c r="K1368" s="3"/>
    </row>
    <row r="1369" spans="4:11" x14ac:dyDescent="0.55000000000000004">
      <c r="D1369" s="3"/>
      <c r="E1369" s="3"/>
      <c r="F1369" s="3"/>
      <c r="G1369" s="3"/>
      <c r="H1369" s="3"/>
      <c r="I1369" s="3"/>
      <c r="J1369" s="3"/>
      <c r="K1369" s="3"/>
    </row>
    <row r="1370" spans="4:11" x14ac:dyDescent="0.55000000000000004">
      <c r="D1370" s="3"/>
      <c r="E1370" s="3"/>
      <c r="F1370" s="3"/>
      <c r="G1370" s="3"/>
      <c r="H1370" s="3"/>
      <c r="I1370" s="3"/>
      <c r="J1370" s="3"/>
      <c r="K1370" s="3"/>
    </row>
    <row r="1371" spans="4:11" x14ac:dyDescent="0.55000000000000004">
      <c r="D1371" s="3"/>
      <c r="E1371" s="3"/>
      <c r="F1371" s="3"/>
      <c r="G1371" s="3"/>
      <c r="H1371" s="3"/>
      <c r="I1371" s="3"/>
      <c r="J1371" s="3"/>
      <c r="K1371" s="3"/>
    </row>
    <row r="1372" spans="4:11" x14ac:dyDescent="0.55000000000000004">
      <c r="D1372" s="3"/>
      <c r="E1372" s="3"/>
      <c r="F1372" s="3"/>
      <c r="G1372" s="3"/>
      <c r="H1372" s="3"/>
      <c r="I1372" s="3"/>
      <c r="J1372" s="3"/>
      <c r="K1372" s="3"/>
    </row>
    <row r="1373" spans="4:11" x14ac:dyDescent="0.55000000000000004">
      <c r="D1373" s="3"/>
      <c r="E1373" s="3"/>
      <c r="F1373" s="3"/>
      <c r="G1373" s="3"/>
      <c r="H1373" s="3"/>
      <c r="I1373" s="3"/>
      <c r="J1373" s="3"/>
      <c r="K1373" s="3"/>
    </row>
    <row r="1374" spans="4:11" x14ac:dyDescent="0.55000000000000004">
      <c r="D1374" s="3"/>
      <c r="E1374" s="3"/>
      <c r="F1374" s="3"/>
      <c r="G1374" s="3"/>
      <c r="H1374" s="3"/>
      <c r="I1374" s="3"/>
      <c r="J1374" s="3"/>
      <c r="K1374" s="3"/>
    </row>
    <row r="1375" spans="4:11" x14ac:dyDescent="0.55000000000000004">
      <c r="D1375" s="3"/>
      <c r="E1375" s="3"/>
      <c r="F1375" s="3"/>
      <c r="G1375" s="3"/>
      <c r="H1375" s="3"/>
      <c r="I1375" s="3"/>
      <c r="J1375" s="3"/>
      <c r="K1375" s="3"/>
    </row>
    <row r="1376" spans="4:11" x14ac:dyDescent="0.55000000000000004">
      <c r="D1376" s="3"/>
      <c r="E1376" s="3"/>
      <c r="F1376" s="3"/>
      <c r="G1376" s="3"/>
      <c r="H1376" s="3"/>
      <c r="I1376" s="3"/>
      <c r="J1376" s="3"/>
      <c r="K1376" s="3"/>
    </row>
    <row r="1377" spans="4:11" x14ac:dyDescent="0.55000000000000004">
      <c r="D1377" s="3"/>
      <c r="E1377" s="3"/>
      <c r="F1377" s="3"/>
      <c r="G1377" s="3"/>
      <c r="H1377" s="3"/>
      <c r="I1377" s="3"/>
      <c r="J1377" s="3"/>
      <c r="K1377" s="3"/>
    </row>
    <row r="1378" spans="4:11" x14ac:dyDescent="0.55000000000000004">
      <c r="D1378" s="3"/>
      <c r="E1378" s="3"/>
      <c r="F1378" s="3"/>
      <c r="G1378" s="3"/>
      <c r="H1378" s="3"/>
      <c r="I1378" s="3"/>
      <c r="J1378" s="3"/>
      <c r="K1378" s="3"/>
    </row>
    <row r="1379" spans="4:11" x14ac:dyDescent="0.55000000000000004">
      <c r="D1379" s="3"/>
      <c r="E1379" s="3"/>
      <c r="F1379" s="3"/>
      <c r="G1379" s="3"/>
      <c r="H1379" s="3"/>
      <c r="I1379" s="3"/>
      <c r="J1379" s="3"/>
      <c r="K1379" s="3"/>
    </row>
    <row r="1380" spans="4:11" x14ac:dyDescent="0.55000000000000004">
      <c r="D1380" s="3"/>
      <c r="E1380" s="3"/>
      <c r="F1380" s="3"/>
      <c r="G1380" s="3"/>
      <c r="H1380" s="3"/>
      <c r="I1380" s="3"/>
      <c r="J1380" s="3"/>
      <c r="K1380" s="3"/>
    </row>
    <row r="1381" spans="4:11" x14ac:dyDescent="0.55000000000000004">
      <c r="D1381" s="3"/>
      <c r="E1381" s="3"/>
      <c r="F1381" s="3"/>
      <c r="G1381" s="3"/>
      <c r="H1381" s="3"/>
      <c r="I1381" s="3"/>
      <c r="J1381" s="3"/>
      <c r="K1381" s="3"/>
    </row>
    <row r="1382" spans="4:11" x14ac:dyDescent="0.55000000000000004">
      <c r="D1382" s="3"/>
      <c r="E1382" s="3"/>
      <c r="F1382" s="3"/>
      <c r="G1382" s="3"/>
      <c r="H1382" s="3"/>
      <c r="I1382" s="3"/>
      <c r="J1382" s="3"/>
      <c r="K1382" s="3"/>
    </row>
    <row r="1383" spans="4:11" x14ac:dyDescent="0.55000000000000004">
      <c r="D1383" s="3"/>
      <c r="E1383" s="3"/>
      <c r="F1383" s="3"/>
      <c r="G1383" s="3"/>
      <c r="H1383" s="3"/>
      <c r="I1383" s="3"/>
      <c r="J1383" s="3"/>
      <c r="K1383" s="3"/>
    </row>
    <row r="1384" spans="4:11" x14ac:dyDescent="0.55000000000000004">
      <c r="D1384" s="3"/>
      <c r="E1384" s="3"/>
      <c r="F1384" s="3"/>
      <c r="G1384" s="3"/>
      <c r="H1384" s="3"/>
      <c r="I1384" s="3"/>
      <c r="J1384" s="3"/>
      <c r="K1384" s="3"/>
    </row>
    <row r="1385" spans="4:11" x14ac:dyDescent="0.55000000000000004">
      <c r="D1385" s="3"/>
      <c r="E1385" s="3"/>
      <c r="F1385" s="3"/>
      <c r="G1385" s="3"/>
      <c r="H1385" s="3"/>
      <c r="I1385" s="3"/>
      <c r="J1385" s="3"/>
      <c r="K1385" s="3"/>
    </row>
    <row r="1386" spans="4:11" x14ac:dyDescent="0.55000000000000004">
      <c r="D1386" s="3"/>
      <c r="E1386" s="3"/>
      <c r="F1386" s="3"/>
      <c r="G1386" s="3"/>
      <c r="H1386" s="3"/>
      <c r="I1386" s="3"/>
      <c r="J1386" s="3"/>
      <c r="K1386" s="3"/>
    </row>
    <row r="1387" spans="4:11" x14ac:dyDescent="0.55000000000000004">
      <c r="D1387" s="3"/>
      <c r="E1387" s="3"/>
      <c r="F1387" s="3"/>
      <c r="G1387" s="3"/>
      <c r="H1387" s="3"/>
      <c r="I1387" s="3"/>
      <c r="J1387" s="3"/>
      <c r="K1387" s="3"/>
    </row>
    <row r="1388" spans="4:11" x14ac:dyDescent="0.55000000000000004">
      <c r="D1388" s="3"/>
      <c r="E1388" s="3"/>
      <c r="F1388" s="3"/>
      <c r="G1388" s="3"/>
      <c r="H1388" s="3"/>
      <c r="I1388" s="3"/>
      <c r="J1388" s="3"/>
      <c r="K1388" s="3"/>
    </row>
    <row r="1389" spans="4:11" x14ac:dyDescent="0.55000000000000004">
      <c r="D1389" s="3"/>
      <c r="E1389" s="3"/>
      <c r="F1389" s="3"/>
      <c r="G1389" s="3"/>
      <c r="H1389" s="3"/>
      <c r="I1389" s="3"/>
      <c r="J1389" s="3"/>
      <c r="K1389" s="3"/>
    </row>
    <row r="1390" spans="4:11" x14ac:dyDescent="0.55000000000000004">
      <c r="D1390" s="3"/>
      <c r="E1390" s="3"/>
      <c r="F1390" s="3"/>
      <c r="G1390" s="3"/>
      <c r="H1390" s="3"/>
      <c r="I1390" s="3"/>
      <c r="J1390" s="3"/>
      <c r="K1390" s="3"/>
    </row>
    <row r="1391" spans="4:11" x14ac:dyDescent="0.55000000000000004">
      <c r="D1391" s="3"/>
      <c r="E1391" s="3"/>
      <c r="F1391" s="3"/>
      <c r="G1391" s="3"/>
      <c r="H1391" s="3"/>
      <c r="I1391" s="3"/>
      <c r="J1391" s="3"/>
      <c r="K1391" s="3"/>
    </row>
    <row r="1392" spans="4:11" x14ac:dyDescent="0.55000000000000004">
      <c r="D1392" s="3"/>
      <c r="E1392" s="3"/>
      <c r="F1392" s="3"/>
      <c r="G1392" s="3"/>
      <c r="H1392" s="3"/>
      <c r="I1392" s="3"/>
      <c r="J1392" s="3"/>
      <c r="K1392" s="3"/>
    </row>
    <row r="1393" spans="4:11" x14ac:dyDescent="0.55000000000000004">
      <c r="D1393" s="3"/>
      <c r="E1393" s="3"/>
      <c r="F1393" s="3"/>
      <c r="G1393" s="3"/>
      <c r="H1393" s="3"/>
      <c r="I1393" s="3"/>
      <c r="J1393" s="3"/>
      <c r="K1393" s="3"/>
    </row>
    <row r="1394" spans="4:11" x14ac:dyDescent="0.55000000000000004">
      <c r="D1394" s="3"/>
      <c r="E1394" s="3"/>
      <c r="F1394" s="3"/>
      <c r="G1394" s="3"/>
      <c r="H1394" s="3"/>
      <c r="I1394" s="3"/>
      <c r="J1394" s="3"/>
      <c r="K1394" s="3"/>
    </row>
    <row r="1395" spans="4:11" x14ac:dyDescent="0.55000000000000004">
      <c r="D1395" s="3"/>
      <c r="E1395" s="3"/>
      <c r="F1395" s="3"/>
      <c r="G1395" s="3"/>
      <c r="H1395" s="3"/>
      <c r="I1395" s="3"/>
      <c r="J1395" s="3"/>
      <c r="K1395" s="3"/>
    </row>
    <row r="1396" spans="4:11" x14ac:dyDescent="0.55000000000000004">
      <c r="D1396" s="3"/>
      <c r="E1396" s="3"/>
      <c r="F1396" s="3"/>
      <c r="G1396" s="3"/>
      <c r="H1396" s="3"/>
      <c r="I1396" s="3"/>
      <c r="J1396" s="3"/>
      <c r="K1396" s="3"/>
    </row>
    <row r="1397" spans="4:11" x14ac:dyDescent="0.55000000000000004">
      <c r="D1397" s="3"/>
      <c r="E1397" s="3"/>
      <c r="F1397" s="3"/>
      <c r="G1397" s="3"/>
      <c r="H1397" s="3"/>
      <c r="I1397" s="3"/>
      <c r="J1397" s="3"/>
      <c r="K1397" s="3"/>
    </row>
    <row r="1398" spans="4:11" x14ac:dyDescent="0.55000000000000004">
      <c r="D1398" s="3"/>
      <c r="E1398" s="3"/>
      <c r="F1398" s="3"/>
      <c r="G1398" s="3"/>
      <c r="H1398" s="3"/>
      <c r="I1398" s="3"/>
      <c r="J1398" s="3"/>
      <c r="K1398" s="3"/>
    </row>
    <row r="1399" spans="4:11" x14ac:dyDescent="0.55000000000000004">
      <c r="D1399" s="3"/>
      <c r="E1399" s="3"/>
      <c r="F1399" s="3"/>
      <c r="G1399" s="3"/>
      <c r="H1399" s="3"/>
      <c r="I1399" s="3"/>
      <c r="J1399" s="3"/>
      <c r="K1399" s="3"/>
    </row>
    <row r="1400" spans="4:11" x14ac:dyDescent="0.55000000000000004">
      <c r="D1400" s="3"/>
      <c r="E1400" s="3"/>
      <c r="F1400" s="3"/>
      <c r="G1400" s="3"/>
      <c r="H1400" s="3"/>
      <c r="I1400" s="3"/>
      <c r="J1400" s="3"/>
      <c r="K1400" s="3"/>
    </row>
    <row r="1401" spans="4:11" x14ac:dyDescent="0.55000000000000004">
      <c r="D1401" s="3"/>
      <c r="E1401" s="3"/>
      <c r="F1401" s="3"/>
      <c r="G1401" s="3"/>
      <c r="H1401" s="3"/>
      <c r="I1401" s="3"/>
      <c r="J1401" s="3"/>
      <c r="K1401" s="3"/>
    </row>
    <row r="1402" spans="4:11" x14ac:dyDescent="0.55000000000000004">
      <c r="D1402" s="3"/>
      <c r="E1402" s="3"/>
      <c r="F1402" s="3"/>
      <c r="G1402" s="3"/>
      <c r="H1402" s="3"/>
      <c r="I1402" s="3"/>
      <c r="J1402" s="3"/>
      <c r="K1402" s="3"/>
    </row>
    <row r="1403" spans="4:11" x14ac:dyDescent="0.55000000000000004">
      <c r="D1403" s="3"/>
      <c r="E1403" s="3"/>
      <c r="F1403" s="3"/>
      <c r="G1403" s="3"/>
      <c r="H1403" s="3"/>
      <c r="I1403" s="3"/>
      <c r="J1403" s="3"/>
      <c r="K1403" s="3"/>
    </row>
    <row r="1404" spans="4:11" x14ac:dyDescent="0.55000000000000004">
      <c r="D1404" s="3"/>
      <c r="E1404" s="3"/>
      <c r="F1404" s="3"/>
      <c r="G1404" s="3"/>
      <c r="H1404" s="3"/>
      <c r="I1404" s="3"/>
      <c r="J1404" s="3"/>
      <c r="K1404" s="3"/>
    </row>
    <row r="1405" spans="4:11" x14ac:dyDescent="0.55000000000000004">
      <c r="D1405" s="3"/>
      <c r="E1405" s="3"/>
      <c r="F1405" s="3"/>
      <c r="G1405" s="3"/>
      <c r="H1405" s="3"/>
      <c r="I1405" s="3"/>
      <c r="J1405" s="3"/>
      <c r="K1405" s="3"/>
    </row>
    <row r="1406" spans="4:11" x14ac:dyDescent="0.55000000000000004">
      <c r="D1406" s="3"/>
      <c r="E1406" s="3"/>
      <c r="F1406" s="3"/>
      <c r="G1406" s="3"/>
      <c r="H1406" s="3"/>
      <c r="I1406" s="3"/>
      <c r="J1406" s="3"/>
      <c r="K1406" s="3"/>
    </row>
    <row r="1407" spans="4:11" x14ac:dyDescent="0.55000000000000004">
      <c r="D1407" s="3"/>
      <c r="E1407" s="3"/>
      <c r="F1407" s="3"/>
      <c r="G1407" s="3"/>
      <c r="H1407" s="3"/>
      <c r="I1407" s="3"/>
      <c r="J1407" s="3"/>
      <c r="K1407" s="3"/>
    </row>
    <row r="1408" spans="4:11" x14ac:dyDescent="0.55000000000000004">
      <c r="D1408" s="3"/>
      <c r="E1408" s="3"/>
      <c r="F1408" s="3"/>
      <c r="G1408" s="3"/>
      <c r="H1408" s="3"/>
      <c r="I1408" s="3"/>
      <c r="J1408" s="3"/>
      <c r="K1408" s="3"/>
    </row>
    <row r="1409" spans="4:11" x14ac:dyDescent="0.55000000000000004">
      <c r="D1409" s="3"/>
      <c r="E1409" s="3"/>
      <c r="F1409" s="3"/>
      <c r="G1409" s="3"/>
      <c r="H1409" s="3"/>
      <c r="I1409" s="3"/>
      <c r="J1409" s="3"/>
      <c r="K1409" s="3"/>
    </row>
    <row r="1410" spans="4:11" x14ac:dyDescent="0.55000000000000004">
      <c r="D1410" s="3"/>
      <c r="E1410" s="3"/>
      <c r="F1410" s="3"/>
      <c r="G1410" s="3"/>
      <c r="H1410" s="3"/>
      <c r="I1410" s="3"/>
      <c r="J1410" s="3"/>
      <c r="K1410" s="3"/>
    </row>
    <row r="1411" spans="4:11" x14ac:dyDescent="0.55000000000000004">
      <c r="D1411" s="3"/>
      <c r="E1411" s="3"/>
      <c r="F1411" s="3"/>
      <c r="G1411" s="3"/>
      <c r="H1411" s="3"/>
      <c r="I1411" s="3"/>
      <c r="J1411" s="3"/>
      <c r="K1411" s="3"/>
    </row>
    <row r="1412" spans="4:11" x14ac:dyDescent="0.55000000000000004">
      <c r="D1412" s="3"/>
      <c r="E1412" s="3"/>
      <c r="F1412" s="3"/>
      <c r="G1412" s="3"/>
      <c r="H1412" s="3"/>
      <c r="I1412" s="3"/>
      <c r="J1412" s="3"/>
      <c r="K1412" s="3"/>
    </row>
    <row r="1413" spans="4:11" x14ac:dyDescent="0.55000000000000004">
      <c r="D1413" s="3"/>
      <c r="E1413" s="3"/>
      <c r="F1413" s="3"/>
      <c r="G1413" s="3"/>
      <c r="H1413" s="3"/>
      <c r="I1413" s="3"/>
      <c r="J1413" s="3"/>
      <c r="K1413" s="3"/>
    </row>
    <row r="1414" spans="4:11" x14ac:dyDescent="0.55000000000000004">
      <c r="D1414" s="3"/>
      <c r="E1414" s="3"/>
      <c r="F1414" s="3"/>
      <c r="G1414" s="3"/>
      <c r="H1414" s="3"/>
      <c r="I1414" s="3"/>
      <c r="J1414" s="3"/>
      <c r="K1414" s="3"/>
    </row>
    <row r="1415" spans="4:11" x14ac:dyDescent="0.55000000000000004">
      <c r="D1415" s="3"/>
      <c r="E1415" s="3"/>
      <c r="F1415" s="3"/>
      <c r="G1415" s="3"/>
      <c r="H1415" s="3"/>
      <c r="I1415" s="3"/>
      <c r="J1415" s="3"/>
      <c r="K1415" s="3"/>
    </row>
    <row r="1416" spans="4:11" x14ac:dyDescent="0.55000000000000004">
      <c r="D1416" s="3"/>
      <c r="E1416" s="3"/>
      <c r="F1416" s="3"/>
      <c r="G1416" s="3"/>
      <c r="H1416" s="3"/>
      <c r="I1416" s="3"/>
      <c r="J1416" s="3"/>
      <c r="K1416" s="3"/>
    </row>
    <row r="1417" spans="4:11" x14ac:dyDescent="0.55000000000000004">
      <c r="D1417" s="3"/>
      <c r="E1417" s="3"/>
      <c r="F1417" s="3"/>
      <c r="G1417" s="3"/>
      <c r="H1417" s="3"/>
      <c r="I1417" s="3"/>
      <c r="J1417" s="3"/>
      <c r="K1417" s="3"/>
    </row>
    <row r="1418" spans="4:11" x14ac:dyDescent="0.55000000000000004">
      <c r="D1418" s="3"/>
      <c r="E1418" s="3"/>
      <c r="F1418" s="3"/>
      <c r="G1418" s="3"/>
      <c r="H1418" s="3"/>
      <c r="I1418" s="3"/>
      <c r="J1418" s="3"/>
      <c r="K1418" s="3"/>
    </row>
    <row r="1419" spans="4:11" x14ac:dyDescent="0.55000000000000004">
      <c r="D1419" s="3"/>
      <c r="E1419" s="3"/>
      <c r="F1419" s="3"/>
      <c r="G1419" s="3"/>
      <c r="H1419" s="3"/>
      <c r="I1419" s="3"/>
      <c r="J1419" s="3"/>
      <c r="K1419" s="3"/>
    </row>
    <row r="1420" spans="4:11" x14ac:dyDescent="0.55000000000000004">
      <c r="D1420" s="3"/>
      <c r="E1420" s="3"/>
      <c r="F1420" s="3"/>
      <c r="G1420" s="3"/>
      <c r="H1420" s="3"/>
      <c r="I1420" s="3"/>
      <c r="J1420" s="3"/>
      <c r="K1420" s="3"/>
    </row>
    <row r="1421" spans="4:11" x14ac:dyDescent="0.55000000000000004">
      <c r="D1421" s="3"/>
      <c r="E1421" s="3"/>
      <c r="F1421" s="3"/>
      <c r="G1421" s="3"/>
      <c r="H1421" s="3"/>
      <c r="I1421" s="3"/>
      <c r="J1421" s="3"/>
      <c r="K1421" s="3"/>
    </row>
    <row r="1422" spans="4:11" x14ac:dyDescent="0.55000000000000004">
      <c r="D1422" s="3"/>
      <c r="E1422" s="3"/>
      <c r="F1422" s="3"/>
      <c r="G1422" s="3"/>
      <c r="H1422" s="3"/>
      <c r="I1422" s="3"/>
      <c r="J1422" s="3"/>
      <c r="K1422" s="3"/>
    </row>
    <row r="1423" spans="4:11" x14ac:dyDescent="0.55000000000000004">
      <c r="D1423" s="3"/>
      <c r="E1423" s="3"/>
      <c r="F1423" s="3"/>
      <c r="G1423" s="3"/>
      <c r="H1423" s="3"/>
      <c r="I1423" s="3"/>
      <c r="J1423" s="3"/>
      <c r="K1423" s="3"/>
    </row>
    <row r="1424" spans="4:11" x14ac:dyDescent="0.55000000000000004">
      <c r="D1424" s="3"/>
      <c r="E1424" s="3"/>
      <c r="F1424" s="3"/>
      <c r="G1424" s="3"/>
      <c r="H1424" s="3"/>
      <c r="I1424" s="3"/>
      <c r="J1424" s="3"/>
      <c r="K1424" s="3"/>
    </row>
    <row r="1425" spans="4:11" x14ac:dyDescent="0.55000000000000004">
      <c r="D1425" s="3"/>
      <c r="E1425" s="3"/>
      <c r="F1425" s="3"/>
      <c r="G1425" s="3"/>
      <c r="H1425" s="3"/>
      <c r="I1425" s="3"/>
      <c r="J1425" s="3"/>
      <c r="K1425" s="3"/>
    </row>
    <row r="1426" spans="4:11" x14ac:dyDescent="0.55000000000000004">
      <c r="D1426" s="3"/>
      <c r="E1426" s="3"/>
      <c r="F1426" s="3"/>
      <c r="G1426" s="3"/>
      <c r="H1426" s="3"/>
      <c r="I1426" s="3"/>
      <c r="J1426" s="3"/>
      <c r="K1426" s="3"/>
    </row>
    <row r="1427" spans="4:11" x14ac:dyDescent="0.55000000000000004">
      <c r="D1427" s="3"/>
      <c r="E1427" s="3"/>
      <c r="F1427" s="3"/>
      <c r="G1427" s="3"/>
      <c r="H1427" s="3"/>
      <c r="I1427" s="3"/>
      <c r="J1427" s="3"/>
      <c r="K1427" s="3"/>
    </row>
    <row r="1428" spans="4:11" x14ac:dyDescent="0.55000000000000004">
      <c r="D1428" s="3"/>
      <c r="E1428" s="3"/>
      <c r="F1428" s="3"/>
      <c r="G1428" s="3"/>
      <c r="H1428" s="3"/>
      <c r="I1428" s="3"/>
      <c r="J1428" s="3"/>
      <c r="K1428" s="3"/>
    </row>
    <row r="1429" spans="4:11" x14ac:dyDescent="0.55000000000000004">
      <c r="D1429" s="3"/>
      <c r="E1429" s="3"/>
      <c r="F1429" s="3"/>
      <c r="G1429" s="3"/>
      <c r="H1429" s="3"/>
      <c r="I1429" s="3"/>
      <c r="J1429" s="3"/>
      <c r="K1429" s="3"/>
    </row>
    <row r="1430" spans="4:11" x14ac:dyDescent="0.55000000000000004">
      <c r="D1430" s="3"/>
      <c r="E1430" s="3"/>
      <c r="F1430" s="3"/>
      <c r="G1430" s="3"/>
      <c r="H1430" s="3"/>
      <c r="I1430" s="3"/>
      <c r="J1430" s="3"/>
      <c r="K1430" s="3"/>
    </row>
    <row r="1431" spans="4:11" x14ac:dyDescent="0.55000000000000004">
      <c r="D1431" s="3"/>
      <c r="E1431" s="3"/>
      <c r="F1431" s="3"/>
      <c r="G1431" s="3"/>
      <c r="H1431" s="3"/>
      <c r="I1431" s="3"/>
      <c r="J1431" s="3"/>
      <c r="K1431" s="3"/>
    </row>
    <row r="1432" spans="4:11" x14ac:dyDescent="0.55000000000000004">
      <c r="D1432" s="3"/>
      <c r="E1432" s="3"/>
      <c r="F1432" s="3"/>
      <c r="G1432" s="3"/>
      <c r="H1432" s="3"/>
      <c r="I1432" s="3"/>
      <c r="J1432" s="3"/>
      <c r="K1432" s="3"/>
    </row>
    <row r="1433" spans="4:11" x14ac:dyDescent="0.55000000000000004">
      <c r="D1433" s="3"/>
      <c r="E1433" s="3"/>
      <c r="F1433" s="3"/>
      <c r="G1433" s="3"/>
      <c r="H1433" s="3"/>
      <c r="I1433" s="3"/>
      <c r="J1433" s="3"/>
      <c r="K1433" s="3"/>
    </row>
    <row r="1434" spans="4:11" x14ac:dyDescent="0.55000000000000004">
      <c r="D1434" s="3"/>
      <c r="E1434" s="3"/>
      <c r="F1434" s="3"/>
      <c r="G1434" s="3"/>
      <c r="H1434" s="3"/>
      <c r="I1434" s="3"/>
      <c r="J1434" s="3"/>
      <c r="K1434" s="3"/>
    </row>
    <row r="1435" spans="4:11" x14ac:dyDescent="0.55000000000000004">
      <c r="D1435" s="3"/>
      <c r="E1435" s="3"/>
      <c r="F1435" s="3"/>
      <c r="G1435" s="3"/>
      <c r="H1435" s="3"/>
      <c r="I1435" s="3"/>
      <c r="J1435" s="3"/>
      <c r="K1435" s="3"/>
    </row>
    <row r="1436" spans="4:11" x14ac:dyDescent="0.55000000000000004">
      <c r="D1436" s="3"/>
      <c r="E1436" s="3"/>
      <c r="F1436" s="3"/>
      <c r="G1436" s="3"/>
      <c r="H1436" s="3"/>
      <c r="I1436" s="3"/>
      <c r="J1436" s="3"/>
      <c r="K1436" s="3"/>
    </row>
    <row r="1437" spans="4:11" x14ac:dyDescent="0.55000000000000004">
      <c r="D1437" s="3"/>
      <c r="E1437" s="3"/>
      <c r="F1437" s="3"/>
      <c r="G1437" s="3"/>
      <c r="H1437" s="3"/>
      <c r="I1437" s="3"/>
      <c r="J1437" s="3"/>
      <c r="K1437" s="3"/>
    </row>
    <row r="1438" spans="4:11" x14ac:dyDescent="0.55000000000000004">
      <c r="D1438" s="3"/>
      <c r="E1438" s="3"/>
      <c r="F1438" s="3"/>
      <c r="G1438" s="3"/>
      <c r="H1438" s="3"/>
      <c r="I1438" s="3"/>
      <c r="J1438" s="3"/>
      <c r="K1438" s="3"/>
    </row>
    <row r="1439" spans="4:11" x14ac:dyDescent="0.55000000000000004">
      <c r="D1439" s="3"/>
      <c r="E1439" s="3"/>
      <c r="F1439" s="3"/>
      <c r="G1439" s="3"/>
      <c r="H1439" s="3"/>
      <c r="I1439" s="3"/>
      <c r="J1439" s="3"/>
      <c r="K1439" s="3"/>
    </row>
    <row r="1440" spans="4:11" x14ac:dyDescent="0.55000000000000004">
      <c r="D1440" s="3"/>
      <c r="E1440" s="3"/>
      <c r="F1440" s="3"/>
      <c r="G1440" s="3"/>
      <c r="H1440" s="3"/>
      <c r="I1440" s="3"/>
      <c r="J1440" s="3"/>
      <c r="K1440" s="3"/>
    </row>
    <row r="1441" spans="4:11" x14ac:dyDescent="0.55000000000000004">
      <c r="D1441" s="3"/>
      <c r="E1441" s="3"/>
      <c r="F1441" s="3"/>
      <c r="G1441" s="3"/>
      <c r="H1441" s="3"/>
      <c r="I1441" s="3"/>
      <c r="J1441" s="3"/>
      <c r="K1441" s="3"/>
    </row>
    <row r="1442" spans="4:11" x14ac:dyDescent="0.55000000000000004">
      <c r="D1442" s="3"/>
      <c r="E1442" s="3"/>
      <c r="F1442" s="3"/>
      <c r="G1442" s="3"/>
      <c r="H1442" s="3"/>
      <c r="I1442" s="3"/>
      <c r="J1442" s="3"/>
      <c r="K1442" s="3"/>
    </row>
    <row r="1443" spans="4:11" x14ac:dyDescent="0.55000000000000004">
      <c r="D1443" s="3"/>
      <c r="E1443" s="3"/>
      <c r="F1443" s="3"/>
      <c r="G1443" s="3"/>
      <c r="H1443" s="3"/>
      <c r="I1443" s="3"/>
      <c r="J1443" s="3"/>
      <c r="K1443" s="3"/>
    </row>
    <row r="1444" spans="4:11" x14ac:dyDescent="0.55000000000000004">
      <c r="D1444" s="3"/>
      <c r="E1444" s="3"/>
      <c r="F1444" s="3"/>
      <c r="G1444" s="3"/>
      <c r="H1444" s="3"/>
      <c r="I1444" s="3"/>
      <c r="J1444" s="3"/>
      <c r="K1444" s="3"/>
    </row>
    <row r="1445" spans="4:11" x14ac:dyDescent="0.55000000000000004">
      <c r="D1445" s="3"/>
      <c r="E1445" s="3"/>
      <c r="F1445" s="3"/>
      <c r="G1445" s="3"/>
      <c r="H1445" s="3"/>
      <c r="I1445" s="3"/>
      <c r="J1445" s="3"/>
      <c r="K1445" s="3"/>
    </row>
    <row r="1446" spans="4:11" x14ac:dyDescent="0.55000000000000004">
      <c r="D1446" s="3"/>
      <c r="E1446" s="3"/>
      <c r="F1446" s="3"/>
      <c r="G1446" s="3"/>
      <c r="H1446" s="3"/>
      <c r="I1446" s="3"/>
      <c r="J1446" s="3"/>
      <c r="K1446" s="3"/>
    </row>
    <row r="1447" spans="4:11" x14ac:dyDescent="0.55000000000000004">
      <c r="D1447" s="3"/>
      <c r="E1447" s="3"/>
      <c r="F1447" s="3"/>
      <c r="G1447" s="3"/>
      <c r="H1447" s="3"/>
      <c r="I1447" s="3"/>
      <c r="J1447" s="3"/>
      <c r="K1447" s="3"/>
    </row>
    <row r="1448" spans="4:11" x14ac:dyDescent="0.55000000000000004">
      <c r="D1448" s="3"/>
      <c r="E1448" s="3"/>
      <c r="F1448" s="3"/>
      <c r="G1448" s="3"/>
      <c r="H1448" s="3"/>
      <c r="I1448" s="3"/>
      <c r="J1448" s="3"/>
      <c r="K1448" s="3"/>
    </row>
    <row r="1449" spans="4:11" x14ac:dyDescent="0.55000000000000004">
      <c r="D1449" s="3"/>
      <c r="E1449" s="3"/>
      <c r="F1449" s="3"/>
      <c r="G1449" s="3"/>
      <c r="H1449" s="3"/>
      <c r="I1449" s="3"/>
      <c r="J1449" s="3"/>
      <c r="K1449" s="3"/>
    </row>
    <row r="1450" spans="4:11" x14ac:dyDescent="0.55000000000000004">
      <c r="D1450" s="3"/>
      <c r="E1450" s="3"/>
      <c r="F1450" s="3"/>
      <c r="G1450" s="3"/>
      <c r="H1450" s="3"/>
      <c r="I1450" s="3"/>
      <c r="J1450" s="3"/>
      <c r="K1450" s="3"/>
    </row>
    <row r="1451" spans="4:11" x14ac:dyDescent="0.55000000000000004">
      <c r="D1451" s="3"/>
      <c r="E1451" s="3"/>
      <c r="F1451" s="3"/>
      <c r="G1451" s="3"/>
      <c r="H1451" s="3"/>
      <c r="I1451" s="3"/>
      <c r="J1451" s="3"/>
      <c r="K1451" s="3"/>
    </row>
    <row r="1452" spans="4:11" x14ac:dyDescent="0.55000000000000004">
      <c r="D1452" s="3"/>
      <c r="E1452" s="3"/>
      <c r="F1452" s="3"/>
      <c r="G1452" s="3"/>
      <c r="H1452" s="3"/>
      <c r="I1452" s="3"/>
      <c r="J1452" s="3"/>
      <c r="K1452" s="3"/>
    </row>
    <row r="1453" spans="4:11" x14ac:dyDescent="0.55000000000000004">
      <c r="D1453" s="3"/>
      <c r="E1453" s="3"/>
      <c r="F1453" s="3"/>
      <c r="G1453" s="3"/>
      <c r="H1453" s="3"/>
      <c r="I1453" s="3"/>
      <c r="J1453" s="3"/>
      <c r="K1453" s="3"/>
    </row>
    <row r="1454" spans="4:11" x14ac:dyDescent="0.55000000000000004">
      <c r="D1454" s="3"/>
      <c r="E1454" s="3"/>
      <c r="F1454" s="3"/>
      <c r="G1454" s="3"/>
      <c r="H1454" s="3"/>
      <c r="I1454" s="3"/>
      <c r="J1454" s="3"/>
      <c r="K1454" s="3"/>
    </row>
    <row r="1455" spans="4:11" x14ac:dyDescent="0.55000000000000004">
      <c r="D1455" s="3"/>
      <c r="E1455" s="3"/>
      <c r="F1455" s="3"/>
      <c r="G1455" s="3"/>
      <c r="H1455" s="3"/>
      <c r="I1455" s="3"/>
      <c r="J1455" s="3"/>
      <c r="K1455" s="3"/>
    </row>
    <row r="1456" spans="4:11" x14ac:dyDescent="0.55000000000000004">
      <c r="D1456" s="3"/>
      <c r="E1456" s="3"/>
      <c r="F1456" s="3"/>
      <c r="G1456" s="3"/>
      <c r="H1456" s="3"/>
      <c r="I1456" s="3"/>
      <c r="J1456" s="3"/>
      <c r="K1456" s="3"/>
    </row>
    <row r="1457" spans="4:11" x14ac:dyDescent="0.55000000000000004">
      <c r="D1457" s="3"/>
      <c r="E1457" s="3"/>
      <c r="F1457" s="3"/>
      <c r="G1457" s="3"/>
      <c r="H1457" s="3"/>
      <c r="I1457" s="3"/>
      <c r="J1457" s="3"/>
      <c r="K1457" s="3"/>
    </row>
    <row r="1458" spans="4:11" x14ac:dyDescent="0.55000000000000004">
      <c r="D1458" s="3"/>
      <c r="E1458" s="3"/>
      <c r="F1458" s="3"/>
      <c r="G1458" s="3"/>
      <c r="H1458" s="3"/>
      <c r="I1458" s="3"/>
      <c r="J1458" s="3"/>
      <c r="K1458" s="3"/>
    </row>
    <row r="1459" spans="4:11" x14ac:dyDescent="0.55000000000000004">
      <c r="D1459" s="3"/>
      <c r="E1459" s="3"/>
      <c r="F1459" s="3"/>
      <c r="G1459" s="3"/>
      <c r="H1459" s="3"/>
      <c r="I1459" s="3"/>
      <c r="J1459" s="3"/>
      <c r="K1459" s="3"/>
    </row>
    <row r="1460" spans="4:11" x14ac:dyDescent="0.55000000000000004">
      <c r="D1460" s="3"/>
      <c r="E1460" s="3"/>
      <c r="F1460" s="3"/>
      <c r="G1460" s="3"/>
      <c r="H1460" s="3"/>
      <c r="I1460" s="3"/>
      <c r="J1460" s="3"/>
      <c r="K1460" s="3"/>
    </row>
    <row r="1461" spans="4:11" x14ac:dyDescent="0.55000000000000004">
      <c r="D1461" s="3"/>
      <c r="E1461" s="3"/>
      <c r="F1461" s="3"/>
      <c r="G1461" s="3"/>
      <c r="H1461" s="3"/>
      <c r="I1461" s="3"/>
      <c r="J1461" s="3"/>
      <c r="K1461" s="3"/>
    </row>
    <row r="1462" spans="4:11" x14ac:dyDescent="0.55000000000000004">
      <c r="D1462" s="3"/>
      <c r="E1462" s="3"/>
      <c r="F1462" s="3"/>
      <c r="G1462" s="3"/>
      <c r="H1462" s="3"/>
      <c r="I1462" s="3"/>
      <c r="J1462" s="3"/>
      <c r="K1462" s="3"/>
    </row>
    <row r="1463" spans="4:11" x14ac:dyDescent="0.55000000000000004">
      <c r="D1463" s="3"/>
      <c r="E1463" s="3"/>
      <c r="F1463" s="3"/>
      <c r="G1463" s="3"/>
      <c r="H1463" s="3"/>
      <c r="I1463" s="3"/>
      <c r="J1463" s="3"/>
      <c r="K1463" s="3"/>
    </row>
    <row r="1464" spans="4:11" x14ac:dyDescent="0.55000000000000004">
      <c r="D1464" s="3"/>
      <c r="E1464" s="3"/>
      <c r="F1464" s="3"/>
      <c r="G1464" s="3"/>
      <c r="H1464" s="3"/>
      <c r="I1464" s="3"/>
      <c r="J1464" s="3"/>
      <c r="K1464" s="3"/>
    </row>
    <row r="1465" spans="4:11" x14ac:dyDescent="0.55000000000000004">
      <c r="D1465" s="3"/>
      <c r="E1465" s="3"/>
      <c r="F1465" s="3"/>
      <c r="G1465" s="3"/>
      <c r="H1465" s="3"/>
      <c r="I1465" s="3"/>
      <c r="J1465" s="3"/>
      <c r="K1465" s="3"/>
    </row>
    <row r="1466" spans="4:11" x14ac:dyDescent="0.55000000000000004">
      <c r="D1466" s="3"/>
      <c r="E1466" s="3"/>
      <c r="F1466" s="3"/>
      <c r="G1466" s="3"/>
      <c r="H1466" s="3"/>
      <c r="I1466" s="3"/>
      <c r="J1466" s="3"/>
      <c r="K1466" s="3"/>
    </row>
    <row r="1467" spans="4:11" x14ac:dyDescent="0.55000000000000004">
      <c r="D1467" s="3"/>
      <c r="E1467" s="3"/>
      <c r="F1467" s="3"/>
      <c r="G1467" s="3"/>
      <c r="H1467" s="3"/>
      <c r="I1467" s="3"/>
      <c r="J1467" s="3"/>
      <c r="K1467" s="3"/>
    </row>
    <row r="1468" spans="4:11" x14ac:dyDescent="0.55000000000000004">
      <c r="D1468" s="3"/>
      <c r="E1468" s="3"/>
      <c r="F1468" s="3"/>
      <c r="G1468" s="3"/>
      <c r="H1468" s="3"/>
      <c r="I1468" s="3"/>
      <c r="J1468" s="3"/>
      <c r="K1468" s="3"/>
    </row>
    <row r="1469" spans="4:11" x14ac:dyDescent="0.55000000000000004">
      <c r="D1469" s="3"/>
      <c r="E1469" s="3"/>
      <c r="F1469" s="3"/>
      <c r="G1469" s="3"/>
      <c r="H1469" s="3"/>
      <c r="I1469" s="3"/>
      <c r="J1469" s="3"/>
      <c r="K1469" s="3"/>
    </row>
    <row r="1470" spans="4:11" x14ac:dyDescent="0.55000000000000004">
      <c r="D1470" s="3"/>
      <c r="E1470" s="3"/>
      <c r="F1470" s="3"/>
      <c r="G1470" s="3"/>
      <c r="H1470" s="3"/>
      <c r="I1470" s="3"/>
      <c r="J1470" s="3"/>
      <c r="K1470" s="3"/>
    </row>
    <row r="1471" spans="4:11" x14ac:dyDescent="0.55000000000000004">
      <c r="D1471" s="3"/>
      <c r="E1471" s="3"/>
      <c r="F1471" s="3"/>
      <c r="G1471" s="3"/>
      <c r="H1471" s="3"/>
      <c r="I1471" s="3"/>
      <c r="J1471" s="3"/>
      <c r="K1471" s="3"/>
    </row>
    <row r="1472" spans="4:11" x14ac:dyDescent="0.55000000000000004">
      <c r="D1472" s="3"/>
      <c r="E1472" s="3"/>
      <c r="F1472" s="3"/>
      <c r="G1472" s="3"/>
      <c r="H1472" s="3"/>
      <c r="I1472" s="3"/>
      <c r="J1472" s="3"/>
      <c r="K1472" s="3"/>
    </row>
    <row r="1473" spans="4:11" x14ac:dyDescent="0.55000000000000004">
      <c r="D1473" s="3"/>
      <c r="E1473" s="3"/>
      <c r="F1473" s="3"/>
      <c r="G1473" s="3"/>
      <c r="H1473" s="3"/>
      <c r="I1473" s="3"/>
      <c r="J1473" s="3"/>
      <c r="K1473" s="3"/>
    </row>
    <row r="1474" spans="4:11" x14ac:dyDescent="0.55000000000000004">
      <c r="D1474" s="3"/>
      <c r="E1474" s="3"/>
      <c r="F1474" s="3"/>
      <c r="G1474" s="3"/>
      <c r="H1474" s="3"/>
      <c r="I1474" s="3"/>
      <c r="J1474" s="3"/>
      <c r="K1474" s="3"/>
    </row>
    <row r="1475" spans="4:11" x14ac:dyDescent="0.55000000000000004">
      <c r="D1475" s="3"/>
      <c r="E1475" s="3"/>
      <c r="F1475" s="3"/>
      <c r="G1475" s="3"/>
      <c r="H1475" s="3"/>
      <c r="I1475" s="3"/>
      <c r="J1475" s="3"/>
      <c r="K1475" s="3"/>
    </row>
    <row r="1476" spans="4:11" x14ac:dyDescent="0.55000000000000004">
      <c r="D1476" s="3"/>
      <c r="E1476" s="3"/>
      <c r="F1476" s="3"/>
      <c r="G1476" s="3"/>
      <c r="H1476" s="3"/>
      <c r="I1476" s="3"/>
      <c r="J1476" s="3"/>
      <c r="K1476" s="3"/>
    </row>
    <row r="1477" spans="4:11" x14ac:dyDescent="0.55000000000000004">
      <c r="D1477" s="3"/>
      <c r="E1477" s="3"/>
      <c r="F1477" s="3"/>
      <c r="G1477" s="3"/>
      <c r="H1477" s="3"/>
      <c r="I1477" s="3"/>
      <c r="J1477" s="3"/>
      <c r="K1477" s="3"/>
    </row>
    <row r="1478" spans="4:11" x14ac:dyDescent="0.55000000000000004">
      <c r="D1478" s="3"/>
      <c r="E1478" s="3"/>
      <c r="F1478" s="3"/>
      <c r="G1478" s="3"/>
      <c r="H1478" s="3"/>
      <c r="I1478" s="3"/>
      <c r="J1478" s="3"/>
      <c r="K1478" s="3"/>
    </row>
    <row r="1479" spans="4:11" x14ac:dyDescent="0.55000000000000004">
      <c r="D1479" s="3"/>
      <c r="E1479" s="3"/>
      <c r="F1479" s="3"/>
      <c r="G1479" s="3"/>
      <c r="H1479" s="3"/>
      <c r="I1479" s="3"/>
      <c r="J1479" s="3"/>
      <c r="K1479" s="3"/>
    </row>
    <row r="1480" spans="4:11" x14ac:dyDescent="0.55000000000000004">
      <c r="D1480" s="3"/>
      <c r="E1480" s="3"/>
      <c r="F1480" s="3"/>
      <c r="G1480" s="3"/>
      <c r="H1480" s="3"/>
      <c r="I1480" s="3"/>
      <c r="J1480" s="3"/>
      <c r="K1480" s="3"/>
    </row>
    <row r="1481" spans="4:11" x14ac:dyDescent="0.55000000000000004">
      <c r="D1481" s="3"/>
      <c r="E1481" s="3"/>
      <c r="F1481" s="3"/>
      <c r="G1481" s="3"/>
      <c r="H1481" s="3"/>
      <c r="I1481" s="3"/>
      <c r="J1481" s="3"/>
      <c r="K1481" s="3"/>
    </row>
    <row r="1482" spans="4:11" x14ac:dyDescent="0.55000000000000004">
      <c r="D1482" s="3"/>
      <c r="E1482" s="3"/>
      <c r="F1482" s="3"/>
      <c r="G1482" s="3"/>
      <c r="H1482" s="3"/>
      <c r="I1482" s="3"/>
      <c r="J1482" s="3"/>
      <c r="K1482" s="3"/>
    </row>
    <row r="1483" spans="4:11" x14ac:dyDescent="0.55000000000000004">
      <c r="D1483" s="3"/>
      <c r="E1483" s="3"/>
      <c r="F1483" s="3"/>
      <c r="G1483" s="3"/>
      <c r="H1483" s="3"/>
      <c r="I1483" s="3"/>
      <c r="J1483" s="3"/>
      <c r="K1483" s="3"/>
    </row>
    <row r="1484" spans="4:11" x14ac:dyDescent="0.55000000000000004">
      <c r="D1484" s="3"/>
      <c r="E1484" s="3"/>
      <c r="F1484" s="3"/>
      <c r="G1484" s="3"/>
      <c r="H1484" s="3"/>
      <c r="I1484" s="3"/>
      <c r="J1484" s="3"/>
      <c r="K1484" s="3"/>
    </row>
    <row r="1485" spans="4:11" x14ac:dyDescent="0.55000000000000004">
      <c r="D1485" s="3"/>
      <c r="E1485" s="3"/>
      <c r="F1485" s="3"/>
      <c r="G1485" s="3"/>
      <c r="H1485" s="3"/>
      <c r="I1485" s="3"/>
      <c r="J1485" s="3"/>
      <c r="K1485" s="3"/>
    </row>
    <row r="1486" spans="4:11" x14ac:dyDescent="0.55000000000000004">
      <c r="D1486" s="3"/>
      <c r="E1486" s="3"/>
      <c r="F1486" s="3"/>
      <c r="G1486" s="3"/>
      <c r="H1486" s="3"/>
      <c r="I1486" s="3"/>
      <c r="J1486" s="3"/>
      <c r="K1486" s="3"/>
    </row>
    <row r="1487" spans="4:11" x14ac:dyDescent="0.55000000000000004">
      <c r="D1487" s="3"/>
      <c r="E1487" s="3"/>
      <c r="F1487" s="3"/>
      <c r="G1487" s="3"/>
      <c r="H1487" s="3"/>
      <c r="I1487" s="3"/>
      <c r="J1487" s="3"/>
      <c r="K1487" s="3"/>
    </row>
    <row r="1488" spans="4:11" x14ac:dyDescent="0.55000000000000004">
      <c r="D1488" s="3"/>
      <c r="E1488" s="3"/>
      <c r="F1488" s="3"/>
      <c r="G1488" s="3"/>
      <c r="H1488" s="3"/>
      <c r="I1488" s="3"/>
      <c r="J1488" s="3"/>
      <c r="K1488" s="3"/>
    </row>
    <row r="1489" spans="4:11" x14ac:dyDescent="0.55000000000000004">
      <c r="D1489" s="3"/>
      <c r="E1489" s="3"/>
      <c r="F1489" s="3"/>
      <c r="G1489" s="3"/>
      <c r="H1489" s="3"/>
      <c r="I1489" s="3"/>
      <c r="J1489" s="3"/>
      <c r="K1489" s="3"/>
    </row>
    <row r="1490" spans="4:11" x14ac:dyDescent="0.55000000000000004">
      <c r="D1490" s="3"/>
      <c r="E1490" s="3"/>
      <c r="F1490" s="3"/>
      <c r="G1490" s="3"/>
      <c r="H1490" s="3"/>
      <c r="I1490" s="3"/>
      <c r="J1490" s="3"/>
      <c r="K1490" s="3"/>
    </row>
    <row r="1491" spans="4:11" x14ac:dyDescent="0.55000000000000004">
      <c r="D1491" s="3"/>
      <c r="E1491" s="3"/>
      <c r="F1491" s="3"/>
      <c r="G1491" s="3"/>
      <c r="H1491" s="3"/>
      <c r="I1491" s="3"/>
      <c r="J1491" s="3"/>
      <c r="K1491" s="3"/>
    </row>
    <row r="1492" spans="4:11" x14ac:dyDescent="0.55000000000000004">
      <c r="D1492" s="3"/>
      <c r="E1492" s="3"/>
      <c r="F1492" s="3"/>
      <c r="G1492" s="3"/>
      <c r="H1492" s="3"/>
      <c r="I1492" s="3"/>
      <c r="J1492" s="3"/>
      <c r="K1492" s="3"/>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topLeftCell="A202" workbookViewId="0">
      <selection activeCell="D32" sqref="D32"/>
    </sheetView>
  </sheetViews>
  <sheetFormatPr defaultRowHeight="14.4" x14ac:dyDescent="0.55000000000000004"/>
  <cols>
    <col min="1" max="1" width="51.578125" bestFit="1" customWidth="1"/>
    <col min="2" max="2" width="17.89453125" bestFit="1" customWidth="1"/>
    <col min="3" max="3" width="6.5234375" bestFit="1" customWidth="1"/>
    <col min="4" max="4" width="14.47265625" bestFit="1" customWidth="1"/>
    <col min="5" max="5" width="10.68359375" bestFit="1" customWidth="1"/>
  </cols>
  <sheetData>
    <row r="1" spans="1:13" x14ac:dyDescent="0.55000000000000004">
      <c r="A1" s="3" t="s">
        <v>60</v>
      </c>
      <c r="B1" s="3" t="s">
        <v>52</v>
      </c>
      <c r="C1" s="3" t="s">
        <v>2</v>
      </c>
      <c r="D1" s="3" t="s">
        <v>76</v>
      </c>
      <c r="E1" s="3" t="s">
        <v>39</v>
      </c>
    </row>
    <row r="2" spans="1:13" x14ac:dyDescent="0.55000000000000004">
      <c r="A2" s="3" t="s">
        <v>61</v>
      </c>
      <c r="B2" s="3" t="s">
        <v>73</v>
      </c>
      <c r="C2" s="3">
        <v>2019</v>
      </c>
      <c r="D2" s="3" t="s">
        <v>75</v>
      </c>
      <c r="E2" s="3">
        <v>2416633916</v>
      </c>
      <c r="H2" s="24"/>
      <c r="I2" s="24"/>
      <c r="J2" s="24"/>
      <c r="K2" s="24"/>
      <c r="L2" s="24"/>
      <c r="M2" s="24"/>
    </row>
    <row r="3" spans="1:13" x14ac:dyDescent="0.55000000000000004">
      <c r="A3" s="3" t="s">
        <v>98</v>
      </c>
      <c r="B3" s="3" t="s">
        <v>73</v>
      </c>
      <c r="C3" s="3">
        <v>2019</v>
      </c>
      <c r="D3" s="3" t="s">
        <v>75</v>
      </c>
      <c r="E3" s="3">
        <v>45909486</v>
      </c>
      <c r="H3" s="24"/>
      <c r="I3" s="24"/>
      <c r="J3" s="24"/>
      <c r="K3" s="24"/>
      <c r="L3" s="24"/>
      <c r="M3" s="24"/>
    </row>
    <row r="4" spans="1:13" x14ac:dyDescent="0.55000000000000004">
      <c r="A4" s="3" t="s">
        <v>97</v>
      </c>
      <c r="B4" s="3" t="s">
        <v>73</v>
      </c>
      <c r="C4" s="3">
        <v>2019</v>
      </c>
      <c r="D4" s="3" t="s">
        <v>75</v>
      </c>
      <c r="E4" s="3">
        <v>79629</v>
      </c>
      <c r="H4" s="24"/>
      <c r="I4" s="24"/>
      <c r="J4" s="24"/>
      <c r="K4" s="24"/>
      <c r="L4" s="24"/>
      <c r="M4" s="24"/>
    </row>
    <row r="5" spans="1:13" x14ac:dyDescent="0.55000000000000004">
      <c r="A5" s="3" t="s">
        <v>62</v>
      </c>
      <c r="B5" s="3" t="s">
        <v>73</v>
      </c>
      <c r="C5" s="3">
        <v>2019</v>
      </c>
      <c r="D5" s="3" t="s">
        <v>75</v>
      </c>
      <c r="E5" s="3">
        <v>526692</v>
      </c>
      <c r="H5" s="24"/>
      <c r="I5" s="24"/>
      <c r="J5" s="24"/>
      <c r="K5" s="24"/>
      <c r="L5" s="24"/>
      <c r="M5" s="24"/>
    </row>
    <row r="6" spans="1:13" x14ac:dyDescent="0.55000000000000004">
      <c r="A6" s="3" t="s">
        <v>63</v>
      </c>
      <c r="B6" s="3" t="s">
        <v>73</v>
      </c>
      <c r="C6" s="3">
        <v>2019</v>
      </c>
      <c r="D6" s="3" t="s">
        <v>75</v>
      </c>
      <c r="E6" s="3">
        <v>76305613</v>
      </c>
      <c r="H6" s="24"/>
      <c r="I6" s="24"/>
      <c r="J6" s="24"/>
      <c r="K6" s="24"/>
      <c r="L6" s="24"/>
      <c r="M6" s="24"/>
    </row>
    <row r="7" spans="1:13" x14ac:dyDescent="0.55000000000000004">
      <c r="A7" s="3" t="s">
        <v>64</v>
      </c>
      <c r="B7" s="3" t="s">
        <v>73</v>
      </c>
      <c r="C7" s="3">
        <v>2019</v>
      </c>
      <c r="D7" s="3" t="s">
        <v>75</v>
      </c>
      <c r="E7" s="3">
        <v>138370795</v>
      </c>
      <c r="H7" s="24"/>
      <c r="I7" s="24"/>
      <c r="J7" s="24"/>
      <c r="K7" s="24"/>
      <c r="L7" s="24"/>
      <c r="M7" s="24"/>
    </row>
    <row r="8" spans="1:13" x14ac:dyDescent="0.55000000000000004">
      <c r="A8" s="3" t="s">
        <v>65</v>
      </c>
      <c r="B8" s="3" t="s">
        <v>73</v>
      </c>
      <c r="C8" s="3">
        <v>2019</v>
      </c>
      <c r="D8" s="3" t="s">
        <v>75</v>
      </c>
      <c r="E8" s="3">
        <v>225762735</v>
      </c>
      <c r="H8" s="24"/>
      <c r="I8" s="24"/>
      <c r="J8" s="24"/>
      <c r="K8" s="24"/>
      <c r="L8" s="24"/>
      <c r="M8" s="24"/>
    </row>
    <row r="9" spans="1:13" x14ac:dyDescent="0.55000000000000004">
      <c r="A9" s="3" t="s">
        <v>66</v>
      </c>
      <c r="B9" s="3" t="s">
        <v>73</v>
      </c>
      <c r="C9" s="3">
        <v>2019</v>
      </c>
      <c r="D9" s="3" t="s">
        <v>75</v>
      </c>
      <c r="E9" s="3">
        <v>17192059</v>
      </c>
      <c r="H9" s="24"/>
      <c r="I9" s="24"/>
      <c r="J9" s="24"/>
      <c r="K9" s="24"/>
      <c r="L9" s="24"/>
      <c r="M9" s="24"/>
    </row>
    <row r="10" spans="1:13" x14ac:dyDescent="0.55000000000000004">
      <c r="A10" s="3" t="s">
        <v>94</v>
      </c>
      <c r="B10" s="3" t="s">
        <v>73</v>
      </c>
      <c r="C10" s="3">
        <v>2019</v>
      </c>
      <c r="D10" s="3" t="s">
        <v>75</v>
      </c>
      <c r="E10" s="3"/>
      <c r="H10" s="24"/>
      <c r="I10" s="24"/>
      <c r="J10" s="24"/>
      <c r="K10" s="24"/>
      <c r="L10" s="24"/>
      <c r="M10" s="24"/>
    </row>
    <row r="11" spans="1:13" x14ac:dyDescent="0.55000000000000004">
      <c r="A11" s="3" t="s">
        <v>95</v>
      </c>
      <c r="B11" s="3" t="s">
        <v>73</v>
      </c>
      <c r="C11" s="3">
        <v>2019</v>
      </c>
      <c r="D11" s="3" t="s">
        <v>75</v>
      </c>
      <c r="E11" s="3">
        <v>29204</v>
      </c>
      <c r="H11" s="24"/>
      <c r="I11" s="24"/>
      <c r="J11" s="24"/>
      <c r="K11" s="24"/>
      <c r="L11" s="24"/>
      <c r="M11" s="24"/>
    </row>
    <row r="12" spans="1:13" x14ac:dyDescent="0.55000000000000004">
      <c r="A12" s="3" t="s">
        <v>72</v>
      </c>
      <c r="B12" s="3" t="s">
        <v>73</v>
      </c>
      <c r="C12" s="3">
        <v>2019</v>
      </c>
      <c r="D12" s="3" t="s">
        <v>75</v>
      </c>
      <c r="E12" s="3">
        <v>17011190</v>
      </c>
    </row>
    <row r="13" spans="1:13" x14ac:dyDescent="0.55000000000000004">
      <c r="A13" s="3" t="s">
        <v>96</v>
      </c>
      <c r="B13" s="3" t="s">
        <v>73</v>
      </c>
      <c r="C13" s="3">
        <v>2019</v>
      </c>
      <c r="D13" s="3" t="s">
        <v>75</v>
      </c>
      <c r="E13" s="3">
        <v>4118353</v>
      </c>
    </row>
    <row r="14" spans="1:13" x14ac:dyDescent="0.55000000000000004">
      <c r="A14" s="3" t="s">
        <v>48</v>
      </c>
      <c r="B14" s="3" t="s">
        <v>74</v>
      </c>
      <c r="C14" s="3">
        <v>2019</v>
      </c>
      <c r="D14" s="3" t="s">
        <v>75</v>
      </c>
      <c r="E14" s="3">
        <v>68977983</v>
      </c>
    </row>
    <row r="15" spans="1:13" x14ac:dyDescent="0.55000000000000004">
      <c r="A15" s="3" t="s">
        <v>44</v>
      </c>
      <c r="B15" s="3" t="s">
        <v>74</v>
      </c>
      <c r="C15" s="3">
        <v>2019</v>
      </c>
      <c r="D15" s="3" t="s">
        <v>75</v>
      </c>
      <c r="E15" s="3">
        <v>990004342</v>
      </c>
    </row>
    <row r="16" spans="1:13" x14ac:dyDescent="0.55000000000000004">
      <c r="A16" s="3" t="s">
        <v>67</v>
      </c>
      <c r="B16" s="3" t="s">
        <v>74</v>
      </c>
      <c r="C16" s="3">
        <v>2019</v>
      </c>
      <c r="D16" s="3" t="s">
        <v>75</v>
      </c>
      <c r="E16" s="3">
        <v>12474856</v>
      </c>
    </row>
    <row r="17" spans="1:5" x14ac:dyDescent="0.55000000000000004">
      <c r="A17" s="3" t="s">
        <v>68</v>
      </c>
      <c r="B17" s="3" t="s">
        <v>74</v>
      </c>
      <c r="C17" s="3">
        <v>2019</v>
      </c>
      <c r="D17" s="3" t="s">
        <v>75</v>
      </c>
      <c r="E17" s="3">
        <v>409946618</v>
      </c>
    </row>
    <row r="18" spans="1:5" x14ac:dyDescent="0.55000000000000004">
      <c r="A18" s="3" t="s">
        <v>49</v>
      </c>
      <c r="B18" s="3" t="s">
        <v>74</v>
      </c>
      <c r="C18" s="3">
        <v>2019</v>
      </c>
      <c r="D18" s="3" t="s">
        <v>75</v>
      </c>
      <c r="E18" s="3">
        <v>18144568</v>
      </c>
    </row>
    <row r="19" spans="1:5" x14ac:dyDescent="0.55000000000000004">
      <c r="A19" s="3" t="s">
        <v>50</v>
      </c>
      <c r="B19" s="3" t="s">
        <v>74</v>
      </c>
      <c r="C19" s="3">
        <v>2019</v>
      </c>
      <c r="D19" s="3" t="s">
        <v>75</v>
      </c>
      <c r="E19" s="3">
        <v>1231609390</v>
      </c>
    </row>
    <row r="20" spans="1:5" x14ac:dyDescent="0.55000000000000004">
      <c r="A20" s="3" t="s">
        <v>69</v>
      </c>
      <c r="B20" s="3" t="s">
        <v>74</v>
      </c>
      <c r="C20" s="3">
        <v>2019</v>
      </c>
      <c r="D20" s="3" t="s">
        <v>75</v>
      </c>
      <c r="E20" s="3">
        <v>60631215</v>
      </c>
    </row>
    <row r="21" spans="1:5" x14ac:dyDescent="0.55000000000000004">
      <c r="A21" s="3" t="s">
        <v>70</v>
      </c>
      <c r="B21" s="3" t="s">
        <v>74</v>
      </c>
      <c r="C21" s="3">
        <v>2019</v>
      </c>
      <c r="D21" s="3" t="s">
        <v>75</v>
      </c>
      <c r="E21" s="3">
        <v>33539251</v>
      </c>
    </row>
    <row r="22" spans="1:5" x14ac:dyDescent="0.55000000000000004">
      <c r="A22" s="3" t="s">
        <v>51</v>
      </c>
      <c r="B22" s="3" t="s">
        <v>74</v>
      </c>
      <c r="C22" s="3">
        <v>2019</v>
      </c>
      <c r="D22" s="3" t="s">
        <v>75</v>
      </c>
      <c r="E22" s="3">
        <v>15102555</v>
      </c>
    </row>
    <row r="23" spans="1:5" x14ac:dyDescent="0.55000000000000004">
      <c r="A23" s="3" t="s">
        <v>71</v>
      </c>
      <c r="B23" s="3" t="s">
        <v>74</v>
      </c>
      <c r="C23" s="3">
        <v>2019</v>
      </c>
      <c r="D23" s="3" t="s">
        <v>75</v>
      </c>
      <c r="E23" s="3">
        <v>361029</v>
      </c>
    </row>
    <row r="24" spans="1:5" x14ac:dyDescent="0.55000000000000004">
      <c r="A24" s="3" t="s">
        <v>61</v>
      </c>
      <c r="B24" s="3" t="s">
        <v>73</v>
      </c>
      <c r="C24" s="3">
        <v>2021</v>
      </c>
      <c r="D24" s="3" t="s">
        <v>75</v>
      </c>
      <c r="E24" s="3">
        <v>3351845662</v>
      </c>
    </row>
    <row r="25" spans="1:5" x14ac:dyDescent="0.55000000000000004">
      <c r="A25" s="3" t="s">
        <v>98</v>
      </c>
      <c r="B25" s="3" t="s">
        <v>73</v>
      </c>
      <c r="C25" s="3">
        <v>2021</v>
      </c>
      <c r="D25" s="3" t="s">
        <v>75</v>
      </c>
      <c r="E25" s="3">
        <v>31352991</v>
      </c>
    </row>
    <row r="26" spans="1:5" x14ac:dyDescent="0.55000000000000004">
      <c r="A26" s="3" t="s">
        <v>97</v>
      </c>
      <c r="B26" s="3" t="s">
        <v>73</v>
      </c>
      <c r="C26" s="3">
        <v>2021</v>
      </c>
      <c r="D26" s="3" t="s">
        <v>75</v>
      </c>
      <c r="E26" s="3"/>
    </row>
    <row r="27" spans="1:5" x14ac:dyDescent="0.55000000000000004">
      <c r="A27" s="3" t="s">
        <v>62</v>
      </c>
      <c r="B27" s="3" t="s">
        <v>73</v>
      </c>
      <c r="C27" s="3">
        <v>2021</v>
      </c>
      <c r="D27" s="3" t="s">
        <v>75</v>
      </c>
      <c r="E27" s="3">
        <v>525244</v>
      </c>
    </row>
    <row r="28" spans="1:5" x14ac:dyDescent="0.55000000000000004">
      <c r="A28" s="3" t="s">
        <v>63</v>
      </c>
      <c r="B28" s="3" t="s">
        <v>73</v>
      </c>
      <c r="C28" s="3">
        <v>2021</v>
      </c>
      <c r="D28" s="3" t="s">
        <v>75</v>
      </c>
      <c r="E28" s="3">
        <v>86812144</v>
      </c>
    </row>
    <row r="29" spans="1:5" x14ac:dyDescent="0.55000000000000004">
      <c r="A29" s="3" t="s">
        <v>64</v>
      </c>
      <c r="B29" s="3" t="s">
        <v>73</v>
      </c>
      <c r="C29" s="3">
        <v>2021</v>
      </c>
      <c r="D29" s="3" t="s">
        <v>75</v>
      </c>
      <c r="E29" s="3">
        <v>108739777</v>
      </c>
    </row>
    <row r="30" spans="1:5" x14ac:dyDescent="0.55000000000000004">
      <c r="A30" s="3" t="s">
        <v>65</v>
      </c>
      <c r="B30" s="3" t="s">
        <v>73</v>
      </c>
      <c r="C30" s="3">
        <v>2021</v>
      </c>
      <c r="D30" s="3" t="s">
        <v>75</v>
      </c>
      <c r="E30" s="3">
        <v>272643222</v>
      </c>
    </row>
    <row r="31" spans="1:5" x14ac:dyDescent="0.55000000000000004">
      <c r="A31" s="3" t="s">
        <v>66</v>
      </c>
      <c r="B31" s="3" t="s">
        <v>73</v>
      </c>
      <c r="C31" s="3">
        <v>2021</v>
      </c>
      <c r="D31" s="3" t="s">
        <v>75</v>
      </c>
      <c r="E31" s="3">
        <v>20289904</v>
      </c>
    </row>
    <row r="32" spans="1:5" x14ac:dyDescent="0.55000000000000004">
      <c r="A32" s="3" t="s">
        <v>94</v>
      </c>
      <c r="B32" s="3" t="s">
        <v>73</v>
      </c>
      <c r="C32" s="3">
        <v>2021</v>
      </c>
      <c r="D32" s="3" t="s">
        <v>75</v>
      </c>
      <c r="E32" s="3"/>
    </row>
    <row r="33" spans="1:5" x14ac:dyDescent="0.55000000000000004">
      <c r="A33" s="3" t="s">
        <v>95</v>
      </c>
      <c r="B33" s="3" t="s">
        <v>73</v>
      </c>
      <c r="C33" s="3">
        <v>2021</v>
      </c>
      <c r="D33" s="3" t="s">
        <v>75</v>
      </c>
      <c r="E33" s="3">
        <v>2984</v>
      </c>
    </row>
    <row r="34" spans="1:5" x14ac:dyDescent="0.55000000000000004">
      <c r="A34" s="3" t="s">
        <v>72</v>
      </c>
      <c r="B34" s="3" t="s">
        <v>73</v>
      </c>
      <c r="C34" s="3">
        <v>2021</v>
      </c>
      <c r="D34" s="3" t="s">
        <v>75</v>
      </c>
      <c r="E34" s="3">
        <v>19791115</v>
      </c>
    </row>
    <row r="35" spans="1:5" x14ac:dyDescent="0.55000000000000004">
      <c r="A35" s="3" t="s">
        <v>96</v>
      </c>
      <c r="B35" s="3" t="s">
        <v>73</v>
      </c>
      <c r="C35" s="3">
        <v>2021</v>
      </c>
      <c r="D35" s="3" t="s">
        <v>75</v>
      </c>
      <c r="E35" s="3">
        <v>3852844</v>
      </c>
    </row>
    <row r="36" spans="1:5" x14ac:dyDescent="0.55000000000000004">
      <c r="A36" s="3" t="s">
        <v>48</v>
      </c>
      <c r="B36" s="3" t="s">
        <v>74</v>
      </c>
      <c r="C36" s="3">
        <v>2021</v>
      </c>
      <c r="D36" s="3" t="s">
        <v>75</v>
      </c>
      <c r="E36" s="3">
        <v>80103632</v>
      </c>
    </row>
    <row r="37" spans="1:5" x14ac:dyDescent="0.55000000000000004">
      <c r="A37" s="3" t="s">
        <v>44</v>
      </c>
      <c r="B37" s="3" t="s">
        <v>74</v>
      </c>
      <c r="C37" s="3">
        <v>2021</v>
      </c>
      <c r="D37" s="3" t="s">
        <v>75</v>
      </c>
      <c r="E37" s="3">
        <v>1440607706</v>
      </c>
    </row>
    <row r="38" spans="1:5" x14ac:dyDescent="0.55000000000000004">
      <c r="A38" s="3" t="s">
        <v>67</v>
      </c>
      <c r="B38" s="3" t="s">
        <v>74</v>
      </c>
      <c r="C38" s="3">
        <v>2021</v>
      </c>
      <c r="D38" s="3" t="s">
        <v>75</v>
      </c>
      <c r="E38" s="3">
        <v>8696608</v>
      </c>
    </row>
    <row r="39" spans="1:5" x14ac:dyDescent="0.55000000000000004">
      <c r="A39" s="3" t="s">
        <v>68</v>
      </c>
      <c r="B39" s="3" t="s">
        <v>74</v>
      </c>
      <c r="C39" s="3">
        <v>2021</v>
      </c>
      <c r="D39" s="3" t="s">
        <v>75</v>
      </c>
      <c r="E39" s="3">
        <v>637818494</v>
      </c>
    </row>
    <row r="40" spans="1:5" x14ac:dyDescent="0.55000000000000004">
      <c r="A40" s="3" t="s">
        <v>49</v>
      </c>
      <c r="B40" s="3" t="s">
        <v>74</v>
      </c>
      <c r="C40" s="3">
        <v>2021</v>
      </c>
      <c r="D40" s="3" t="s">
        <v>75</v>
      </c>
      <c r="E40" s="3">
        <v>9355351</v>
      </c>
    </row>
    <row r="41" spans="1:5" x14ac:dyDescent="0.55000000000000004">
      <c r="A41" s="3" t="s">
        <v>50</v>
      </c>
      <c r="B41" s="3" t="s">
        <v>74</v>
      </c>
      <c r="C41" s="3">
        <v>2021</v>
      </c>
      <c r="D41" s="3" t="s">
        <v>75</v>
      </c>
      <c r="E41" s="3">
        <v>1534227959</v>
      </c>
    </row>
    <row r="42" spans="1:5" x14ac:dyDescent="0.55000000000000004">
      <c r="A42" s="3" t="s">
        <v>69</v>
      </c>
      <c r="B42" s="3" t="s">
        <v>74</v>
      </c>
      <c r="C42" s="3">
        <v>2021</v>
      </c>
      <c r="D42" s="3" t="s">
        <v>75</v>
      </c>
      <c r="E42" s="3">
        <v>55474632</v>
      </c>
    </row>
    <row r="43" spans="1:5" x14ac:dyDescent="0.55000000000000004">
      <c r="A43" s="3" t="s">
        <v>70</v>
      </c>
      <c r="B43" s="3" t="s">
        <v>74</v>
      </c>
      <c r="C43" s="3">
        <v>2021</v>
      </c>
      <c r="D43" s="3" t="s">
        <v>75</v>
      </c>
      <c r="E43" s="3">
        <v>44538175</v>
      </c>
    </row>
    <row r="44" spans="1:5" x14ac:dyDescent="0.55000000000000004">
      <c r="A44" s="3" t="s">
        <v>51</v>
      </c>
      <c r="B44" s="3" t="s">
        <v>74</v>
      </c>
      <c r="C44" s="3">
        <v>2021</v>
      </c>
      <c r="D44" s="3" t="s">
        <v>75</v>
      </c>
      <c r="E44" s="3">
        <v>25565043</v>
      </c>
    </row>
    <row r="45" spans="1:5" x14ac:dyDescent="0.55000000000000004">
      <c r="A45" s="3" t="s">
        <v>71</v>
      </c>
      <c r="B45" s="3" t="s">
        <v>74</v>
      </c>
      <c r="C45" s="3">
        <v>2021</v>
      </c>
      <c r="D45" s="3" t="s">
        <v>75</v>
      </c>
      <c r="E45" s="3">
        <v>526368</v>
      </c>
    </row>
    <row r="46" spans="1:5" x14ac:dyDescent="0.55000000000000004">
      <c r="A46" s="3" t="s">
        <v>61</v>
      </c>
      <c r="B46" s="3" t="s">
        <v>73</v>
      </c>
      <c r="C46" s="3">
        <v>2018</v>
      </c>
      <c r="D46" s="3" t="s">
        <v>75</v>
      </c>
      <c r="E46" s="3">
        <v>2826679812</v>
      </c>
    </row>
    <row r="47" spans="1:5" x14ac:dyDescent="0.55000000000000004">
      <c r="A47" s="3" t="s">
        <v>98</v>
      </c>
      <c r="B47" s="3" t="s">
        <v>73</v>
      </c>
      <c r="C47" s="3">
        <v>2018</v>
      </c>
      <c r="D47" s="3" t="s">
        <v>75</v>
      </c>
      <c r="E47" s="3">
        <v>50773031</v>
      </c>
    </row>
    <row r="48" spans="1:5" x14ac:dyDescent="0.55000000000000004">
      <c r="A48" s="3" t="s">
        <v>97</v>
      </c>
      <c r="B48" s="3" t="s">
        <v>73</v>
      </c>
      <c r="C48" s="3">
        <v>2018</v>
      </c>
      <c r="D48" s="3" t="s">
        <v>75</v>
      </c>
      <c r="E48" s="3"/>
    </row>
    <row r="49" spans="1:5" x14ac:dyDescent="0.55000000000000004">
      <c r="A49" s="3" t="s">
        <v>62</v>
      </c>
      <c r="B49" s="3" t="s">
        <v>73</v>
      </c>
      <c r="C49" s="3">
        <v>2018</v>
      </c>
      <c r="D49" s="3" t="s">
        <v>75</v>
      </c>
      <c r="E49" s="3">
        <v>437023</v>
      </c>
    </row>
    <row r="50" spans="1:5" x14ac:dyDescent="0.55000000000000004">
      <c r="A50" s="3" t="s">
        <v>63</v>
      </c>
      <c r="B50" s="3" t="s">
        <v>73</v>
      </c>
      <c r="C50" s="3">
        <v>2018</v>
      </c>
      <c r="D50" s="3" t="s">
        <v>75</v>
      </c>
      <c r="E50" s="3">
        <v>78000142</v>
      </c>
    </row>
    <row r="51" spans="1:5" x14ac:dyDescent="0.55000000000000004">
      <c r="A51" s="3" t="s">
        <v>64</v>
      </c>
      <c r="B51" s="3" t="s">
        <v>73</v>
      </c>
      <c r="C51" s="3">
        <v>2018</v>
      </c>
      <c r="D51" s="3" t="s">
        <v>75</v>
      </c>
      <c r="E51" s="3">
        <v>136801112</v>
      </c>
    </row>
    <row r="52" spans="1:5" x14ac:dyDescent="0.55000000000000004">
      <c r="A52" s="3" t="s">
        <v>65</v>
      </c>
      <c r="B52" s="3" t="s">
        <v>73</v>
      </c>
      <c r="C52" s="3">
        <v>2018</v>
      </c>
      <c r="D52" s="3" t="s">
        <v>75</v>
      </c>
      <c r="E52" s="3">
        <v>218012340</v>
      </c>
    </row>
    <row r="53" spans="1:5" x14ac:dyDescent="0.55000000000000004">
      <c r="A53" s="3" t="s">
        <v>66</v>
      </c>
      <c r="B53" s="3" t="s">
        <v>73</v>
      </c>
      <c r="C53" s="3">
        <v>2018</v>
      </c>
      <c r="D53" s="3" t="s">
        <v>75</v>
      </c>
      <c r="E53" s="3">
        <v>17172530</v>
      </c>
    </row>
    <row r="54" spans="1:5" x14ac:dyDescent="0.55000000000000004">
      <c r="A54" s="3" t="s">
        <v>94</v>
      </c>
      <c r="B54" s="3" t="s">
        <v>73</v>
      </c>
      <c r="C54" s="3">
        <v>2018</v>
      </c>
      <c r="D54" s="3" t="s">
        <v>75</v>
      </c>
      <c r="E54" s="3"/>
    </row>
    <row r="55" spans="1:5" x14ac:dyDescent="0.55000000000000004">
      <c r="A55" s="3" t="s">
        <v>95</v>
      </c>
      <c r="B55" s="3" t="s">
        <v>73</v>
      </c>
      <c r="C55" s="3">
        <v>2018</v>
      </c>
      <c r="D55" s="3" t="s">
        <v>75</v>
      </c>
      <c r="E55" s="3"/>
    </row>
    <row r="56" spans="1:5" x14ac:dyDescent="0.55000000000000004">
      <c r="A56" s="3" t="s">
        <v>72</v>
      </c>
      <c r="B56" s="3" t="s">
        <v>73</v>
      </c>
      <c r="C56" s="3">
        <v>2018</v>
      </c>
      <c r="D56" s="3" t="s">
        <v>75</v>
      </c>
      <c r="E56" s="3">
        <v>17267159</v>
      </c>
    </row>
    <row r="57" spans="1:5" x14ac:dyDescent="0.55000000000000004">
      <c r="A57" s="3" t="s">
        <v>96</v>
      </c>
      <c r="B57" s="3" t="s">
        <v>73</v>
      </c>
      <c r="C57" s="3">
        <v>2018</v>
      </c>
      <c r="D57" s="3" t="s">
        <v>75</v>
      </c>
      <c r="E57" s="3">
        <v>4455611</v>
      </c>
    </row>
    <row r="58" spans="1:5" x14ac:dyDescent="0.55000000000000004">
      <c r="A58" s="3" t="s">
        <v>48</v>
      </c>
      <c r="B58" s="3" t="s">
        <v>74</v>
      </c>
      <c r="C58" s="3">
        <v>2018</v>
      </c>
      <c r="D58" s="3" t="s">
        <v>75</v>
      </c>
      <c r="E58" s="3">
        <v>62162114</v>
      </c>
    </row>
    <row r="59" spans="1:5" x14ac:dyDescent="0.55000000000000004">
      <c r="A59" s="3" t="s">
        <v>44</v>
      </c>
      <c r="B59" s="3" t="s">
        <v>74</v>
      </c>
      <c r="C59" s="3">
        <v>2018</v>
      </c>
      <c r="D59" s="3" t="s">
        <v>75</v>
      </c>
      <c r="E59" s="3">
        <v>960974728</v>
      </c>
    </row>
    <row r="60" spans="1:5" x14ac:dyDescent="0.55000000000000004">
      <c r="A60" s="3" t="s">
        <v>67</v>
      </c>
      <c r="B60" s="3" t="s">
        <v>74</v>
      </c>
      <c r="C60" s="3">
        <v>2018</v>
      </c>
      <c r="D60" s="3" t="s">
        <v>75</v>
      </c>
      <c r="E60" s="3">
        <v>9896586</v>
      </c>
    </row>
    <row r="61" spans="1:5" x14ac:dyDescent="0.55000000000000004">
      <c r="A61" s="3" t="s">
        <v>68</v>
      </c>
      <c r="B61" s="3" t="s">
        <v>74</v>
      </c>
      <c r="C61" s="3">
        <v>2018</v>
      </c>
      <c r="D61" s="3" t="s">
        <v>75</v>
      </c>
      <c r="E61" s="3">
        <v>433971280</v>
      </c>
    </row>
    <row r="62" spans="1:5" x14ac:dyDescent="0.55000000000000004">
      <c r="A62" s="3" t="s">
        <v>49</v>
      </c>
      <c r="B62" s="3" t="s">
        <v>74</v>
      </c>
      <c r="C62" s="3">
        <v>2018</v>
      </c>
      <c r="D62" s="3" t="s">
        <v>75</v>
      </c>
      <c r="E62" s="3">
        <v>19226149</v>
      </c>
    </row>
    <row r="63" spans="1:5" x14ac:dyDescent="0.55000000000000004">
      <c r="A63" s="3" t="s">
        <v>50</v>
      </c>
      <c r="B63" s="3" t="s">
        <v>74</v>
      </c>
      <c r="C63" s="3">
        <v>2018</v>
      </c>
      <c r="D63" s="3" t="s">
        <v>75</v>
      </c>
      <c r="E63" s="3">
        <v>1057285537</v>
      </c>
    </row>
    <row r="64" spans="1:5" x14ac:dyDescent="0.55000000000000004">
      <c r="A64" s="3" t="s">
        <v>69</v>
      </c>
      <c r="B64" s="3" t="s">
        <v>74</v>
      </c>
      <c r="C64" s="3">
        <v>2018</v>
      </c>
      <c r="D64" s="3" t="s">
        <v>75</v>
      </c>
      <c r="E64" s="3">
        <v>59104271</v>
      </c>
    </row>
    <row r="65" spans="1:5" x14ac:dyDescent="0.55000000000000004">
      <c r="A65" s="3" t="s">
        <v>70</v>
      </c>
      <c r="B65" s="3" t="s">
        <v>74</v>
      </c>
      <c r="C65" s="3">
        <v>2018</v>
      </c>
      <c r="D65" s="3" t="s">
        <v>75</v>
      </c>
      <c r="E65" s="3">
        <v>26853161</v>
      </c>
    </row>
    <row r="66" spans="1:5" x14ac:dyDescent="0.55000000000000004">
      <c r="A66" s="3" t="s">
        <v>51</v>
      </c>
      <c r="B66" s="3" t="s">
        <v>74</v>
      </c>
      <c r="C66" s="3">
        <v>2018</v>
      </c>
      <c r="D66" s="3" t="s">
        <v>75</v>
      </c>
      <c r="E66" s="3">
        <v>17384387</v>
      </c>
    </row>
    <row r="67" spans="1:5" x14ac:dyDescent="0.55000000000000004">
      <c r="A67" s="3" t="s">
        <v>71</v>
      </c>
      <c r="B67" s="3" t="s">
        <v>74</v>
      </c>
      <c r="C67" s="3">
        <v>2018</v>
      </c>
      <c r="D67" s="3" t="s">
        <v>75</v>
      </c>
      <c r="E67" s="3">
        <v>216906</v>
      </c>
    </row>
    <row r="68" spans="1:5" x14ac:dyDescent="0.55000000000000004">
      <c r="A68" s="3" t="s">
        <v>61</v>
      </c>
      <c r="B68" s="3" t="s">
        <v>73</v>
      </c>
      <c r="C68" s="3">
        <v>2020</v>
      </c>
      <c r="D68" s="3" t="s">
        <v>75</v>
      </c>
      <c r="E68" s="3">
        <v>3042741686</v>
      </c>
    </row>
    <row r="69" spans="1:5" x14ac:dyDescent="0.55000000000000004">
      <c r="A69" s="3" t="s">
        <v>98</v>
      </c>
      <c r="B69" s="3" t="s">
        <v>73</v>
      </c>
      <c r="C69" s="3">
        <v>2020</v>
      </c>
      <c r="D69" s="3" t="s">
        <v>75</v>
      </c>
      <c r="E69" s="3">
        <v>55556731</v>
      </c>
    </row>
    <row r="70" spans="1:5" x14ac:dyDescent="0.55000000000000004">
      <c r="A70" s="3" t="s">
        <v>97</v>
      </c>
      <c r="B70" s="3" t="s">
        <v>73</v>
      </c>
      <c r="C70" s="3">
        <v>2020</v>
      </c>
      <c r="D70" s="3" t="s">
        <v>75</v>
      </c>
      <c r="E70" s="3">
        <v>50545</v>
      </c>
    </row>
    <row r="71" spans="1:5" x14ac:dyDescent="0.55000000000000004">
      <c r="A71" s="3" t="s">
        <v>62</v>
      </c>
      <c r="B71" s="3" t="s">
        <v>73</v>
      </c>
      <c r="C71" s="3">
        <v>2020</v>
      </c>
      <c r="D71" s="3" t="s">
        <v>75</v>
      </c>
      <c r="E71" s="3">
        <v>299545</v>
      </c>
    </row>
    <row r="72" spans="1:5" x14ac:dyDescent="0.55000000000000004">
      <c r="A72" s="3" t="s">
        <v>63</v>
      </c>
      <c r="B72" s="3" t="s">
        <v>73</v>
      </c>
      <c r="C72" s="3">
        <v>2020</v>
      </c>
      <c r="D72" s="3" t="s">
        <v>75</v>
      </c>
      <c r="E72" s="3">
        <v>81203259</v>
      </c>
    </row>
    <row r="73" spans="1:5" x14ac:dyDescent="0.55000000000000004">
      <c r="A73" s="3" t="s">
        <v>64</v>
      </c>
      <c r="B73" s="3" t="s">
        <v>73</v>
      </c>
      <c r="C73" s="3">
        <v>2020</v>
      </c>
      <c r="D73" s="3" t="s">
        <v>75</v>
      </c>
      <c r="E73" s="3">
        <v>99898731</v>
      </c>
    </row>
    <row r="74" spans="1:5" x14ac:dyDescent="0.55000000000000004">
      <c r="A74" s="3" t="s">
        <v>65</v>
      </c>
      <c r="B74" s="3" t="s">
        <v>73</v>
      </c>
      <c r="C74" s="3">
        <v>2020</v>
      </c>
      <c r="D74" s="3" t="s">
        <v>75</v>
      </c>
      <c r="E74" s="3">
        <v>173355592</v>
      </c>
    </row>
    <row r="75" spans="1:5" x14ac:dyDescent="0.55000000000000004">
      <c r="A75" s="3" t="s">
        <v>66</v>
      </c>
      <c r="B75" s="3" t="s">
        <v>73</v>
      </c>
      <c r="C75" s="3">
        <v>2020</v>
      </c>
      <c r="D75" s="3" t="s">
        <v>75</v>
      </c>
      <c r="E75" s="3">
        <v>19876088</v>
      </c>
    </row>
    <row r="76" spans="1:5" x14ac:dyDescent="0.55000000000000004">
      <c r="A76" s="3" t="s">
        <v>94</v>
      </c>
      <c r="B76" s="3" t="s">
        <v>73</v>
      </c>
      <c r="C76" s="3">
        <v>2020</v>
      </c>
      <c r="D76" s="3" t="s">
        <v>75</v>
      </c>
      <c r="E76" s="3"/>
    </row>
    <row r="77" spans="1:5" x14ac:dyDescent="0.55000000000000004">
      <c r="A77" s="3" t="s">
        <v>95</v>
      </c>
      <c r="B77" s="3" t="s">
        <v>73</v>
      </c>
      <c r="C77" s="3">
        <v>2020</v>
      </c>
      <c r="D77" s="3" t="s">
        <v>75</v>
      </c>
      <c r="E77" s="3"/>
    </row>
    <row r="78" spans="1:5" x14ac:dyDescent="0.55000000000000004">
      <c r="A78" s="3" t="s">
        <v>72</v>
      </c>
      <c r="B78" s="3" t="s">
        <v>73</v>
      </c>
      <c r="C78" s="3">
        <v>2020</v>
      </c>
      <c r="D78" s="3" t="s">
        <v>75</v>
      </c>
      <c r="E78" s="3">
        <v>20386266</v>
      </c>
    </row>
    <row r="79" spans="1:5" x14ac:dyDescent="0.55000000000000004">
      <c r="A79" s="3" t="s">
        <v>96</v>
      </c>
      <c r="B79" s="3" t="s">
        <v>73</v>
      </c>
      <c r="C79" s="3">
        <v>2020</v>
      </c>
      <c r="D79" s="3" t="s">
        <v>75</v>
      </c>
      <c r="E79" s="3">
        <v>2915572</v>
      </c>
    </row>
    <row r="80" spans="1:5" x14ac:dyDescent="0.55000000000000004">
      <c r="A80" s="3" t="s">
        <v>48</v>
      </c>
      <c r="B80" s="3" t="s">
        <v>74</v>
      </c>
      <c r="C80" s="3">
        <v>2020</v>
      </c>
      <c r="D80" s="3" t="s">
        <v>75</v>
      </c>
      <c r="E80" s="3">
        <v>80675139</v>
      </c>
    </row>
    <row r="81" spans="1:5" x14ac:dyDescent="0.55000000000000004">
      <c r="A81" s="3" t="s">
        <v>44</v>
      </c>
      <c r="B81" s="3" t="s">
        <v>74</v>
      </c>
      <c r="C81" s="3">
        <v>2020</v>
      </c>
      <c r="D81" s="3" t="s">
        <v>75</v>
      </c>
      <c r="E81" s="3">
        <v>1101008198</v>
      </c>
    </row>
    <row r="82" spans="1:5" x14ac:dyDescent="0.55000000000000004">
      <c r="A82" s="3" t="s">
        <v>67</v>
      </c>
      <c r="B82" s="3" t="s">
        <v>74</v>
      </c>
      <c r="C82" s="3">
        <v>2020</v>
      </c>
      <c r="D82" s="3" t="s">
        <v>75</v>
      </c>
      <c r="E82" s="3">
        <v>7759287</v>
      </c>
    </row>
    <row r="83" spans="1:5" x14ac:dyDescent="0.55000000000000004">
      <c r="A83" s="3" t="s">
        <v>68</v>
      </c>
      <c r="B83" s="3" t="s">
        <v>74</v>
      </c>
      <c r="C83" s="3">
        <v>2020</v>
      </c>
      <c r="D83" s="3" t="s">
        <v>75</v>
      </c>
      <c r="E83" s="3">
        <v>495337871</v>
      </c>
    </row>
    <row r="84" spans="1:5" x14ac:dyDescent="0.55000000000000004">
      <c r="A84" s="3" t="s">
        <v>49</v>
      </c>
      <c r="B84" s="3" t="s">
        <v>74</v>
      </c>
      <c r="C84" s="3">
        <v>2020</v>
      </c>
      <c r="D84" s="3" t="s">
        <v>75</v>
      </c>
      <c r="E84" s="3">
        <v>8058064</v>
      </c>
    </row>
    <row r="85" spans="1:5" x14ac:dyDescent="0.55000000000000004">
      <c r="A85" s="3" t="s">
        <v>50</v>
      </c>
      <c r="B85" s="3" t="s">
        <v>74</v>
      </c>
      <c r="C85" s="3">
        <v>2020</v>
      </c>
      <c r="D85" s="3" t="s">
        <v>75</v>
      </c>
      <c r="E85" s="3">
        <v>1509260453</v>
      </c>
    </row>
    <row r="86" spans="1:5" x14ac:dyDescent="0.55000000000000004">
      <c r="A86" s="3" t="s">
        <v>69</v>
      </c>
      <c r="B86" s="3" t="s">
        <v>74</v>
      </c>
      <c r="C86" s="3">
        <v>2020</v>
      </c>
      <c r="D86" s="3" t="s">
        <v>75</v>
      </c>
      <c r="E86" s="3">
        <v>47177590</v>
      </c>
    </row>
    <row r="87" spans="1:5" x14ac:dyDescent="0.55000000000000004">
      <c r="A87" s="3" t="s">
        <v>70</v>
      </c>
      <c r="B87" s="3" t="s">
        <v>74</v>
      </c>
      <c r="C87" s="3">
        <v>2020</v>
      </c>
      <c r="D87" s="3" t="s">
        <v>75</v>
      </c>
      <c r="E87" s="3">
        <v>33558124</v>
      </c>
    </row>
    <row r="88" spans="1:5" x14ac:dyDescent="0.55000000000000004">
      <c r="A88" s="3" t="s">
        <v>51</v>
      </c>
      <c r="B88" s="3" t="s">
        <v>74</v>
      </c>
      <c r="C88" s="3">
        <v>2020</v>
      </c>
      <c r="D88" s="3" t="s">
        <v>75</v>
      </c>
      <c r="E88" s="3">
        <v>22170039</v>
      </c>
    </row>
    <row r="89" spans="1:5" x14ac:dyDescent="0.55000000000000004">
      <c r="A89" s="3" t="s">
        <v>71</v>
      </c>
      <c r="B89" s="3" t="s">
        <v>74</v>
      </c>
      <c r="C89" s="3">
        <v>2020</v>
      </c>
      <c r="D89" s="3" t="s">
        <v>75</v>
      </c>
      <c r="E89" s="3">
        <v>624261</v>
      </c>
    </row>
    <row r="90" spans="1:5" x14ac:dyDescent="0.55000000000000004">
      <c r="A90" s="3" t="s">
        <v>61</v>
      </c>
      <c r="B90" s="3" t="s">
        <v>73</v>
      </c>
      <c r="C90" s="3">
        <v>2022</v>
      </c>
      <c r="D90" s="3" t="s">
        <v>75</v>
      </c>
      <c r="E90" s="3">
        <v>3971213923</v>
      </c>
    </row>
    <row r="91" spans="1:5" x14ac:dyDescent="0.55000000000000004">
      <c r="A91" s="3" t="s">
        <v>98</v>
      </c>
      <c r="B91" s="3" t="s">
        <v>73</v>
      </c>
      <c r="C91" s="3">
        <v>2022</v>
      </c>
      <c r="D91" s="3" t="s">
        <v>75</v>
      </c>
      <c r="E91" s="3">
        <v>42232650</v>
      </c>
    </row>
    <row r="92" spans="1:5" x14ac:dyDescent="0.55000000000000004">
      <c r="A92" s="3" t="s">
        <v>97</v>
      </c>
      <c r="B92" s="3" t="s">
        <v>73</v>
      </c>
      <c r="C92" s="3">
        <v>2022</v>
      </c>
      <c r="D92" s="3" t="s">
        <v>75</v>
      </c>
      <c r="E92" s="3"/>
    </row>
    <row r="93" spans="1:5" x14ac:dyDescent="0.55000000000000004">
      <c r="A93" s="3" t="s">
        <v>62</v>
      </c>
      <c r="B93" s="3" t="s">
        <v>73</v>
      </c>
      <c r="C93" s="3">
        <v>2022</v>
      </c>
      <c r="D93" s="3" t="s">
        <v>75</v>
      </c>
      <c r="E93" s="3">
        <v>13710513</v>
      </c>
    </row>
    <row r="94" spans="1:5" x14ac:dyDescent="0.55000000000000004">
      <c r="A94" s="3" t="s">
        <v>63</v>
      </c>
      <c r="B94" s="3" t="s">
        <v>73</v>
      </c>
      <c r="C94" s="3">
        <v>2022</v>
      </c>
      <c r="D94" s="3" t="s">
        <v>75</v>
      </c>
      <c r="E94" s="3">
        <v>78616262</v>
      </c>
    </row>
    <row r="95" spans="1:5" x14ac:dyDescent="0.55000000000000004">
      <c r="A95" s="3" t="s">
        <v>64</v>
      </c>
      <c r="B95" s="3" t="s">
        <v>73</v>
      </c>
      <c r="C95" s="3">
        <v>2022</v>
      </c>
      <c r="D95" s="3" t="s">
        <v>75</v>
      </c>
      <c r="E95" s="3">
        <v>162026550</v>
      </c>
    </row>
    <row r="96" spans="1:5" x14ac:dyDescent="0.55000000000000004">
      <c r="A96" s="3" t="s">
        <v>65</v>
      </c>
      <c r="B96" s="3" t="s">
        <v>73</v>
      </c>
      <c r="C96" s="3">
        <v>2022</v>
      </c>
      <c r="D96" s="3" t="s">
        <v>75</v>
      </c>
      <c r="E96" s="3">
        <v>255949637</v>
      </c>
    </row>
    <row r="97" spans="1:5" x14ac:dyDescent="0.55000000000000004">
      <c r="A97" s="3" t="s">
        <v>66</v>
      </c>
      <c r="B97" s="3" t="s">
        <v>73</v>
      </c>
      <c r="C97" s="3">
        <v>2022</v>
      </c>
      <c r="D97" s="3" t="s">
        <v>75</v>
      </c>
      <c r="E97" s="3">
        <v>21035722</v>
      </c>
    </row>
    <row r="98" spans="1:5" x14ac:dyDescent="0.55000000000000004">
      <c r="A98" s="3" t="s">
        <v>94</v>
      </c>
      <c r="B98" s="3" t="s">
        <v>73</v>
      </c>
      <c r="C98" s="3">
        <v>2022</v>
      </c>
      <c r="D98" s="3" t="s">
        <v>75</v>
      </c>
      <c r="E98" s="3"/>
    </row>
    <row r="99" spans="1:5" x14ac:dyDescent="0.55000000000000004">
      <c r="A99" s="3" t="s">
        <v>95</v>
      </c>
      <c r="B99" s="3" t="s">
        <v>73</v>
      </c>
      <c r="C99" s="3">
        <v>2022</v>
      </c>
      <c r="D99" s="3" t="s">
        <v>75</v>
      </c>
      <c r="E99" s="3"/>
    </row>
    <row r="100" spans="1:5" x14ac:dyDescent="0.55000000000000004">
      <c r="A100" s="3" t="s">
        <v>72</v>
      </c>
      <c r="B100" s="3" t="s">
        <v>73</v>
      </c>
      <c r="C100" s="3">
        <v>2022</v>
      </c>
      <c r="D100" s="3" t="s">
        <v>75</v>
      </c>
      <c r="E100" s="3">
        <v>27313721</v>
      </c>
    </row>
    <row r="101" spans="1:5" x14ac:dyDescent="0.55000000000000004">
      <c r="A101" s="3" t="s">
        <v>96</v>
      </c>
      <c r="B101" s="3" t="s">
        <v>73</v>
      </c>
      <c r="C101" s="3">
        <v>2022</v>
      </c>
      <c r="D101" s="3" t="s">
        <v>75</v>
      </c>
      <c r="E101" s="3">
        <v>5154498</v>
      </c>
    </row>
    <row r="102" spans="1:5" x14ac:dyDescent="0.55000000000000004">
      <c r="A102" s="3" t="s">
        <v>48</v>
      </c>
      <c r="B102" s="3" t="s">
        <v>74</v>
      </c>
      <c r="C102" s="3">
        <v>2022</v>
      </c>
      <c r="D102" s="3" t="s">
        <v>75</v>
      </c>
      <c r="E102" s="3">
        <v>106071390</v>
      </c>
    </row>
    <row r="103" spans="1:5" x14ac:dyDescent="0.55000000000000004">
      <c r="A103" s="3" t="s">
        <v>44</v>
      </c>
      <c r="B103" s="3" t="s">
        <v>74</v>
      </c>
      <c r="C103" s="3">
        <v>2022</v>
      </c>
      <c r="D103" s="3" t="s">
        <v>75</v>
      </c>
      <c r="E103" s="3">
        <v>1768743558</v>
      </c>
    </row>
    <row r="104" spans="1:5" x14ac:dyDescent="0.55000000000000004">
      <c r="A104" s="3" t="s">
        <v>67</v>
      </c>
      <c r="B104" s="3" t="s">
        <v>74</v>
      </c>
      <c r="C104" s="3">
        <v>2022</v>
      </c>
      <c r="D104" s="3" t="s">
        <v>75</v>
      </c>
      <c r="E104" s="3">
        <v>8156645</v>
      </c>
    </row>
    <row r="105" spans="1:5" x14ac:dyDescent="0.55000000000000004">
      <c r="A105" s="3" t="s">
        <v>68</v>
      </c>
      <c r="B105" s="3" t="s">
        <v>74</v>
      </c>
      <c r="C105" s="3">
        <v>2022</v>
      </c>
      <c r="D105" s="3" t="s">
        <v>75</v>
      </c>
      <c r="E105" s="3">
        <v>680064539</v>
      </c>
    </row>
    <row r="106" spans="1:5" x14ac:dyDescent="0.55000000000000004">
      <c r="A106" s="3" t="s">
        <v>49</v>
      </c>
      <c r="B106" s="3" t="s">
        <v>74</v>
      </c>
      <c r="C106" s="3">
        <v>2022</v>
      </c>
      <c r="D106" s="3" t="s">
        <v>75</v>
      </c>
      <c r="E106" s="3">
        <v>11363627</v>
      </c>
    </row>
    <row r="107" spans="1:5" x14ac:dyDescent="0.55000000000000004">
      <c r="A107" s="3" t="s">
        <v>50</v>
      </c>
      <c r="B107" s="3" t="s">
        <v>74</v>
      </c>
      <c r="C107" s="3">
        <v>2022</v>
      </c>
      <c r="D107" s="3" t="s">
        <v>75</v>
      </c>
      <c r="E107" s="3">
        <v>1390281097</v>
      </c>
    </row>
    <row r="108" spans="1:5" x14ac:dyDescent="0.55000000000000004">
      <c r="A108" s="3" t="s">
        <v>69</v>
      </c>
      <c r="B108" s="3" t="s">
        <v>74</v>
      </c>
      <c r="C108" s="3">
        <v>2022</v>
      </c>
      <c r="D108" s="3" t="s">
        <v>75</v>
      </c>
      <c r="E108" s="3">
        <v>56589136</v>
      </c>
    </row>
    <row r="109" spans="1:5" x14ac:dyDescent="0.55000000000000004">
      <c r="A109" s="3" t="s">
        <v>70</v>
      </c>
      <c r="B109" s="3" t="s">
        <v>74</v>
      </c>
      <c r="C109" s="3">
        <v>2022</v>
      </c>
      <c r="D109" s="3" t="s">
        <v>75</v>
      </c>
      <c r="E109" s="3">
        <v>53398345</v>
      </c>
    </row>
    <row r="110" spans="1:5" x14ac:dyDescent="0.55000000000000004">
      <c r="A110" s="3" t="s">
        <v>51</v>
      </c>
      <c r="B110" s="3" t="s">
        <v>74</v>
      </c>
      <c r="C110" s="3">
        <v>2022</v>
      </c>
      <c r="D110" s="3" t="s">
        <v>75</v>
      </c>
      <c r="E110" s="3">
        <v>41540750</v>
      </c>
    </row>
    <row r="111" spans="1:5" x14ac:dyDescent="0.55000000000000004">
      <c r="A111" s="3" t="s">
        <v>71</v>
      </c>
      <c r="B111" s="3" t="s">
        <v>74</v>
      </c>
      <c r="C111" s="3">
        <v>2022</v>
      </c>
      <c r="D111" s="3" t="s">
        <v>75</v>
      </c>
      <c r="E111" s="3">
        <v>3314203</v>
      </c>
    </row>
    <row r="112" spans="1:5" x14ac:dyDescent="0.55000000000000004">
      <c r="A112" s="3" t="s">
        <v>61</v>
      </c>
      <c r="B112" s="3" t="s">
        <v>73</v>
      </c>
      <c r="C112" s="3">
        <v>2019</v>
      </c>
      <c r="D112" s="3" t="s">
        <v>59</v>
      </c>
      <c r="E112" s="3">
        <v>305707583</v>
      </c>
    </row>
    <row r="113" spans="1:5" x14ac:dyDescent="0.55000000000000004">
      <c r="A113" s="3" t="s">
        <v>98</v>
      </c>
      <c r="B113" s="3" t="s">
        <v>73</v>
      </c>
      <c r="C113" s="3">
        <v>2019</v>
      </c>
      <c r="D113" s="3" t="s">
        <v>59</v>
      </c>
      <c r="E113" s="3">
        <v>83600278</v>
      </c>
    </row>
    <row r="114" spans="1:5" x14ac:dyDescent="0.55000000000000004">
      <c r="A114" s="3" t="s">
        <v>97</v>
      </c>
      <c r="B114" s="3" t="s">
        <v>73</v>
      </c>
      <c r="C114" s="3">
        <v>2019</v>
      </c>
      <c r="D114" s="3" t="s">
        <v>59</v>
      </c>
      <c r="E114" s="3">
        <v>90597996</v>
      </c>
    </row>
    <row r="115" spans="1:5" x14ac:dyDescent="0.55000000000000004">
      <c r="A115" s="3" t="s">
        <v>62</v>
      </c>
      <c r="B115" s="3" t="s">
        <v>73</v>
      </c>
      <c r="C115" s="3">
        <v>2019</v>
      </c>
      <c r="D115" s="3" t="s">
        <v>59</v>
      </c>
      <c r="E115" s="3">
        <v>32050203</v>
      </c>
    </row>
    <row r="116" spans="1:5" x14ac:dyDescent="0.55000000000000004">
      <c r="A116" s="3" t="s">
        <v>63</v>
      </c>
      <c r="B116" s="3" t="s">
        <v>73</v>
      </c>
      <c r="C116" s="3">
        <v>2019</v>
      </c>
      <c r="D116" s="3" t="s">
        <v>59</v>
      </c>
      <c r="E116" s="3">
        <v>19130283</v>
      </c>
    </row>
    <row r="117" spans="1:5" x14ac:dyDescent="0.55000000000000004">
      <c r="A117" s="3" t="s">
        <v>64</v>
      </c>
      <c r="B117" s="3" t="s">
        <v>73</v>
      </c>
      <c r="C117" s="3">
        <v>2019</v>
      </c>
      <c r="D117" s="3" t="s">
        <v>59</v>
      </c>
      <c r="E117" s="3">
        <v>7787535</v>
      </c>
    </row>
    <row r="118" spans="1:5" x14ac:dyDescent="0.55000000000000004">
      <c r="A118" s="3" t="s">
        <v>65</v>
      </c>
      <c r="B118" s="3" t="s">
        <v>73</v>
      </c>
      <c r="C118" s="3">
        <v>2019</v>
      </c>
      <c r="D118" s="3" t="s">
        <v>59</v>
      </c>
      <c r="E118" s="3">
        <v>744898</v>
      </c>
    </row>
    <row r="119" spans="1:5" x14ac:dyDescent="0.55000000000000004">
      <c r="A119" s="3" t="s">
        <v>66</v>
      </c>
      <c r="B119" s="3" t="s">
        <v>73</v>
      </c>
      <c r="C119" s="3">
        <v>2019</v>
      </c>
      <c r="D119" s="3" t="s">
        <v>59</v>
      </c>
      <c r="E119" s="3">
        <v>18122735</v>
      </c>
    </row>
    <row r="120" spans="1:5" x14ac:dyDescent="0.55000000000000004">
      <c r="A120" s="3" t="s">
        <v>94</v>
      </c>
      <c r="B120" s="3" t="s">
        <v>73</v>
      </c>
      <c r="C120" s="3">
        <v>2019</v>
      </c>
      <c r="D120" s="3" t="s">
        <v>59</v>
      </c>
      <c r="E120" s="3">
        <v>5921</v>
      </c>
    </row>
    <row r="121" spans="1:5" x14ac:dyDescent="0.55000000000000004">
      <c r="A121" s="3" t="s">
        <v>95</v>
      </c>
      <c r="B121" s="3" t="s">
        <v>73</v>
      </c>
      <c r="C121" s="3">
        <v>2019</v>
      </c>
      <c r="D121" s="3" t="s">
        <v>59</v>
      </c>
      <c r="E121" s="3">
        <v>286958</v>
      </c>
    </row>
    <row r="122" spans="1:5" x14ac:dyDescent="0.55000000000000004">
      <c r="A122" s="3" t="s">
        <v>72</v>
      </c>
      <c r="B122" s="3" t="s">
        <v>73</v>
      </c>
      <c r="C122" s="3">
        <v>2019</v>
      </c>
      <c r="D122" s="3" t="s">
        <v>59</v>
      </c>
      <c r="E122" s="3">
        <v>3055624</v>
      </c>
    </row>
    <row r="123" spans="1:5" x14ac:dyDescent="0.55000000000000004">
      <c r="A123" s="3" t="s">
        <v>96</v>
      </c>
      <c r="B123" s="3" t="s">
        <v>73</v>
      </c>
      <c r="C123" s="3">
        <v>2019</v>
      </c>
      <c r="D123" s="3" t="s">
        <v>59</v>
      </c>
      <c r="E123" s="3">
        <v>149250</v>
      </c>
    </row>
    <row r="124" spans="1:5" x14ac:dyDescent="0.55000000000000004">
      <c r="A124" s="3" t="s">
        <v>48</v>
      </c>
      <c r="B124" s="3" t="s">
        <v>74</v>
      </c>
      <c r="C124" s="3">
        <v>2019</v>
      </c>
      <c r="D124" s="3" t="s">
        <v>59</v>
      </c>
      <c r="E124" s="3">
        <v>120289074</v>
      </c>
    </row>
    <row r="125" spans="1:5" x14ac:dyDescent="0.55000000000000004">
      <c r="A125" s="3" t="s">
        <v>44</v>
      </c>
      <c r="B125" s="3" t="s">
        <v>74</v>
      </c>
      <c r="C125" s="3">
        <v>2019</v>
      </c>
      <c r="D125" s="3" t="s">
        <v>59</v>
      </c>
      <c r="E125" s="3">
        <v>196534084</v>
      </c>
    </row>
    <row r="126" spans="1:5" x14ac:dyDescent="0.55000000000000004">
      <c r="A126" s="3" t="s">
        <v>67</v>
      </c>
      <c r="B126" s="3" t="s">
        <v>74</v>
      </c>
      <c r="C126" s="3">
        <v>2019</v>
      </c>
      <c r="D126" s="3" t="s">
        <v>59</v>
      </c>
      <c r="E126" s="3">
        <v>11600639</v>
      </c>
    </row>
    <row r="127" spans="1:5" x14ac:dyDescent="0.55000000000000004">
      <c r="A127" s="3" t="s">
        <v>68</v>
      </c>
      <c r="B127" s="3" t="s">
        <v>74</v>
      </c>
      <c r="C127" s="3">
        <v>2019</v>
      </c>
      <c r="D127" s="3" t="s">
        <v>59</v>
      </c>
      <c r="E127" s="3">
        <v>68843594</v>
      </c>
    </row>
    <row r="128" spans="1:5" x14ac:dyDescent="0.55000000000000004">
      <c r="A128" s="3" t="s">
        <v>49</v>
      </c>
      <c r="B128" s="3" t="s">
        <v>74</v>
      </c>
      <c r="C128" s="3">
        <v>2019</v>
      </c>
      <c r="D128" s="3" t="s">
        <v>59</v>
      </c>
      <c r="E128" s="3">
        <v>18100262</v>
      </c>
    </row>
    <row r="129" spans="1:5" x14ac:dyDescent="0.55000000000000004">
      <c r="A129" s="3" t="s">
        <v>50</v>
      </c>
      <c r="B129" s="3" t="s">
        <v>74</v>
      </c>
      <c r="C129" s="3">
        <v>2019</v>
      </c>
      <c r="D129" s="3" t="s">
        <v>59</v>
      </c>
      <c r="E129" s="3">
        <v>184201385</v>
      </c>
    </row>
    <row r="130" spans="1:5" x14ac:dyDescent="0.55000000000000004">
      <c r="A130" s="3" t="s">
        <v>69</v>
      </c>
      <c r="B130" s="3" t="s">
        <v>74</v>
      </c>
      <c r="C130" s="3">
        <v>2019</v>
      </c>
      <c r="D130" s="3" t="s">
        <v>59</v>
      </c>
      <c r="E130" s="3">
        <v>21220671</v>
      </c>
    </row>
    <row r="131" spans="1:5" x14ac:dyDescent="0.55000000000000004">
      <c r="A131" s="3" t="s">
        <v>70</v>
      </c>
      <c r="B131" s="3" t="s">
        <v>74</v>
      </c>
      <c r="C131" s="3">
        <v>2019</v>
      </c>
      <c r="D131" s="3" t="s">
        <v>59</v>
      </c>
      <c r="E131" s="3">
        <v>51430370</v>
      </c>
    </row>
    <row r="132" spans="1:5" x14ac:dyDescent="0.55000000000000004">
      <c r="A132" s="3" t="s">
        <v>51</v>
      </c>
      <c r="B132" s="3" t="s">
        <v>74</v>
      </c>
      <c r="C132" s="3">
        <v>2019</v>
      </c>
      <c r="D132" s="3" t="s">
        <v>59</v>
      </c>
      <c r="E132" s="3">
        <v>124186422</v>
      </c>
    </row>
    <row r="133" spans="1:5" x14ac:dyDescent="0.55000000000000004">
      <c r="A133" s="3" t="s">
        <v>71</v>
      </c>
      <c r="B133" s="3" t="s">
        <v>74</v>
      </c>
      <c r="C133" s="3">
        <v>2019</v>
      </c>
      <c r="D133" s="3" t="s">
        <v>59</v>
      </c>
      <c r="E133" s="3">
        <v>112447503</v>
      </c>
    </row>
    <row r="134" spans="1:5" x14ac:dyDescent="0.55000000000000004">
      <c r="A134" s="3" t="s">
        <v>61</v>
      </c>
      <c r="B134" s="3" t="s">
        <v>73</v>
      </c>
      <c r="C134" s="3">
        <v>2021</v>
      </c>
      <c r="D134" s="3" t="s">
        <v>59</v>
      </c>
      <c r="E134" s="3">
        <v>374591423</v>
      </c>
    </row>
    <row r="135" spans="1:5" x14ac:dyDescent="0.55000000000000004">
      <c r="A135" s="3" t="s">
        <v>98</v>
      </c>
      <c r="B135" s="3" t="s">
        <v>73</v>
      </c>
      <c r="C135" s="3">
        <v>2021</v>
      </c>
      <c r="D135" s="3" t="s">
        <v>59</v>
      </c>
      <c r="E135" s="3">
        <v>100683996</v>
      </c>
    </row>
    <row r="136" spans="1:5" x14ac:dyDescent="0.55000000000000004">
      <c r="A136" s="3" t="s">
        <v>97</v>
      </c>
      <c r="B136" s="3" t="s">
        <v>73</v>
      </c>
      <c r="C136" s="3">
        <v>2021</v>
      </c>
      <c r="D136" s="3" t="s">
        <v>59</v>
      </c>
      <c r="E136" s="3">
        <v>91759881</v>
      </c>
    </row>
    <row r="137" spans="1:5" x14ac:dyDescent="0.55000000000000004">
      <c r="A137" s="3" t="s">
        <v>62</v>
      </c>
      <c r="B137" s="3" t="s">
        <v>73</v>
      </c>
      <c r="C137" s="3">
        <v>2021</v>
      </c>
      <c r="D137" s="3" t="s">
        <v>59</v>
      </c>
      <c r="E137" s="3">
        <v>38246353</v>
      </c>
    </row>
    <row r="138" spans="1:5" x14ac:dyDescent="0.55000000000000004">
      <c r="A138" s="3" t="s">
        <v>63</v>
      </c>
      <c r="B138" s="3" t="s">
        <v>73</v>
      </c>
      <c r="C138" s="3">
        <v>2021</v>
      </c>
      <c r="D138" s="3" t="s">
        <v>59</v>
      </c>
      <c r="E138" s="3">
        <v>22795856</v>
      </c>
    </row>
    <row r="139" spans="1:5" x14ac:dyDescent="0.55000000000000004">
      <c r="A139" s="3" t="s">
        <v>64</v>
      </c>
      <c r="B139" s="3" t="s">
        <v>73</v>
      </c>
      <c r="C139" s="3">
        <v>2021</v>
      </c>
      <c r="D139" s="3" t="s">
        <v>59</v>
      </c>
      <c r="E139" s="3">
        <v>14892739</v>
      </c>
    </row>
    <row r="140" spans="1:5" x14ac:dyDescent="0.55000000000000004">
      <c r="A140" s="3" t="s">
        <v>65</v>
      </c>
      <c r="B140" s="3" t="s">
        <v>73</v>
      </c>
      <c r="C140" s="3">
        <v>2021</v>
      </c>
      <c r="D140" s="3" t="s">
        <v>59</v>
      </c>
      <c r="E140" s="3">
        <v>289644</v>
      </c>
    </row>
    <row r="141" spans="1:5" x14ac:dyDescent="0.55000000000000004">
      <c r="A141" s="3" t="s">
        <v>66</v>
      </c>
      <c r="B141" s="3" t="s">
        <v>73</v>
      </c>
      <c r="C141" s="3">
        <v>2021</v>
      </c>
      <c r="D141" s="3" t="s">
        <v>59</v>
      </c>
      <c r="E141" s="3">
        <v>20735663</v>
      </c>
    </row>
    <row r="142" spans="1:5" x14ac:dyDescent="0.55000000000000004">
      <c r="A142" s="3" t="s">
        <v>94</v>
      </c>
      <c r="B142" s="3" t="s">
        <v>73</v>
      </c>
      <c r="C142" s="3">
        <v>2021</v>
      </c>
      <c r="D142" s="3" t="s">
        <v>59</v>
      </c>
      <c r="E142" s="3">
        <v>388284</v>
      </c>
    </row>
    <row r="143" spans="1:5" x14ac:dyDescent="0.55000000000000004">
      <c r="A143" s="3" t="s">
        <v>95</v>
      </c>
      <c r="B143" s="3" t="s">
        <v>73</v>
      </c>
      <c r="C143" s="3">
        <v>2021</v>
      </c>
      <c r="D143" s="3" t="s">
        <v>59</v>
      </c>
      <c r="E143" s="3">
        <v>276042</v>
      </c>
    </row>
    <row r="144" spans="1:5" x14ac:dyDescent="0.55000000000000004">
      <c r="A144" s="3" t="s">
        <v>72</v>
      </c>
      <c r="B144" s="3" t="s">
        <v>73</v>
      </c>
      <c r="C144" s="3">
        <v>2021</v>
      </c>
      <c r="D144" s="3" t="s">
        <v>59</v>
      </c>
      <c r="E144" s="3">
        <v>4119593</v>
      </c>
    </row>
    <row r="145" spans="1:5" x14ac:dyDescent="0.55000000000000004">
      <c r="A145" s="3" t="s">
        <v>96</v>
      </c>
      <c r="B145" s="3" t="s">
        <v>73</v>
      </c>
      <c r="C145" s="3">
        <v>2021</v>
      </c>
      <c r="D145" s="3" t="s">
        <v>59</v>
      </c>
      <c r="E145" s="3">
        <v>768931</v>
      </c>
    </row>
    <row r="146" spans="1:5" x14ac:dyDescent="0.55000000000000004">
      <c r="A146" s="3" t="s">
        <v>48</v>
      </c>
      <c r="B146" s="3" t="s">
        <v>74</v>
      </c>
      <c r="C146" s="3">
        <v>2021</v>
      </c>
      <c r="D146" s="3" t="s">
        <v>59</v>
      </c>
      <c r="E146" s="3">
        <v>137510793</v>
      </c>
    </row>
    <row r="147" spans="1:5" x14ac:dyDescent="0.55000000000000004">
      <c r="A147" s="3" t="s">
        <v>44</v>
      </c>
      <c r="B147" s="3" t="s">
        <v>74</v>
      </c>
      <c r="C147" s="3">
        <v>2021</v>
      </c>
      <c r="D147" s="3" t="s">
        <v>59</v>
      </c>
      <c r="E147" s="3">
        <v>306268059</v>
      </c>
    </row>
    <row r="148" spans="1:5" x14ac:dyDescent="0.55000000000000004">
      <c r="A148" s="3" t="s">
        <v>67</v>
      </c>
      <c r="B148" s="3" t="s">
        <v>74</v>
      </c>
      <c r="C148" s="3">
        <v>2021</v>
      </c>
      <c r="D148" s="3" t="s">
        <v>59</v>
      </c>
      <c r="E148" s="3">
        <v>17379267</v>
      </c>
    </row>
    <row r="149" spans="1:5" x14ac:dyDescent="0.55000000000000004">
      <c r="A149" s="3" t="s">
        <v>68</v>
      </c>
      <c r="B149" s="3" t="s">
        <v>74</v>
      </c>
      <c r="C149" s="3">
        <v>2021</v>
      </c>
      <c r="D149" s="3" t="s">
        <v>59</v>
      </c>
      <c r="E149" s="3">
        <v>72108026</v>
      </c>
    </row>
    <row r="150" spans="1:5" x14ac:dyDescent="0.55000000000000004">
      <c r="A150" s="3" t="s">
        <v>49</v>
      </c>
      <c r="B150" s="3" t="s">
        <v>74</v>
      </c>
      <c r="C150" s="3">
        <v>2021</v>
      </c>
      <c r="D150" s="3" t="s">
        <v>59</v>
      </c>
      <c r="E150" s="3">
        <v>30023634</v>
      </c>
    </row>
    <row r="151" spans="1:5" x14ac:dyDescent="0.55000000000000004">
      <c r="A151" s="3" t="s">
        <v>50</v>
      </c>
      <c r="B151" s="3" t="s">
        <v>74</v>
      </c>
      <c r="C151" s="3">
        <v>2021</v>
      </c>
      <c r="D151" s="3" t="s">
        <v>59</v>
      </c>
      <c r="E151" s="3">
        <v>252385520</v>
      </c>
    </row>
    <row r="152" spans="1:5" x14ac:dyDescent="0.55000000000000004">
      <c r="A152" s="3" t="s">
        <v>69</v>
      </c>
      <c r="B152" s="3" t="s">
        <v>74</v>
      </c>
      <c r="C152" s="3">
        <v>2021</v>
      </c>
      <c r="D152" s="3" t="s">
        <v>59</v>
      </c>
      <c r="E152" s="3">
        <v>26867618</v>
      </c>
    </row>
    <row r="153" spans="1:5" x14ac:dyDescent="0.55000000000000004">
      <c r="A153" s="3" t="s">
        <v>70</v>
      </c>
      <c r="B153" s="3" t="s">
        <v>74</v>
      </c>
      <c r="C153" s="3">
        <v>2021</v>
      </c>
      <c r="D153" s="3" t="s">
        <v>59</v>
      </c>
      <c r="E153" s="3">
        <v>67791605</v>
      </c>
    </row>
    <row r="154" spans="1:5" x14ac:dyDescent="0.55000000000000004">
      <c r="A154" s="3" t="s">
        <v>51</v>
      </c>
      <c r="B154" s="3" t="s">
        <v>74</v>
      </c>
      <c r="C154" s="3">
        <v>2021</v>
      </c>
      <c r="D154" s="3" t="s">
        <v>59</v>
      </c>
      <c r="E154" s="3">
        <v>146921118</v>
      </c>
    </row>
    <row r="155" spans="1:5" x14ac:dyDescent="0.55000000000000004">
      <c r="A155" s="3" t="s">
        <v>71</v>
      </c>
      <c r="B155" s="3" t="s">
        <v>74</v>
      </c>
      <c r="C155" s="3">
        <v>2021</v>
      </c>
      <c r="D155" s="3" t="s">
        <v>59</v>
      </c>
      <c r="E155" s="3">
        <v>117406683</v>
      </c>
    </row>
    <row r="156" spans="1:5" x14ac:dyDescent="0.55000000000000004">
      <c r="A156" s="3" t="s">
        <v>61</v>
      </c>
      <c r="B156" s="3" t="s">
        <v>73</v>
      </c>
      <c r="C156" s="3">
        <v>2018</v>
      </c>
      <c r="D156" s="3" t="s">
        <v>59</v>
      </c>
      <c r="E156" s="3">
        <v>278992727</v>
      </c>
    </row>
    <row r="157" spans="1:5" x14ac:dyDescent="0.55000000000000004">
      <c r="A157" s="3" t="s">
        <v>98</v>
      </c>
      <c r="B157" s="3" t="s">
        <v>73</v>
      </c>
      <c r="C157" s="3">
        <v>2018</v>
      </c>
      <c r="D157" s="3" t="s">
        <v>59</v>
      </c>
      <c r="E157" s="3">
        <v>74867687</v>
      </c>
    </row>
    <row r="158" spans="1:5" x14ac:dyDescent="0.55000000000000004">
      <c r="A158" s="3" t="s">
        <v>97</v>
      </c>
      <c r="B158" s="3" t="s">
        <v>73</v>
      </c>
      <c r="C158" s="3">
        <v>2018</v>
      </c>
      <c r="D158" s="3" t="s">
        <v>59</v>
      </c>
      <c r="E158" s="3">
        <v>87553614</v>
      </c>
    </row>
    <row r="159" spans="1:5" x14ac:dyDescent="0.55000000000000004">
      <c r="A159" s="3" t="s">
        <v>62</v>
      </c>
      <c r="B159" s="3" t="s">
        <v>73</v>
      </c>
      <c r="C159" s="3">
        <v>2018</v>
      </c>
      <c r="D159" s="3" t="s">
        <v>59</v>
      </c>
      <c r="E159" s="3">
        <v>35717855</v>
      </c>
    </row>
    <row r="160" spans="1:5" x14ac:dyDescent="0.55000000000000004">
      <c r="A160" s="3" t="s">
        <v>63</v>
      </c>
      <c r="B160" s="3" t="s">
        <v>73</v>
      </c>
      <c r="C160" s="3">
        <v>2018</v>
      </c>
      <c r="D160" s="3" t="s">
        <v>59</v>
      </c>
      <c r="E160" s="3">
        <v>16875408</v>
      </c>
    </row>
    <row r="161" spans="1:5" x14ac:dyDescent="0.55000000000000004">
      <c r="A161" s="3" t="s">
        <v>64</v>
      </c>
      <c r="B161" s="3" t="s">
        <v>73</v>
      </c>
      <c r="C161" s="3">
        <v>2018</v>
      </c>
      <c r="D161" s="3" t="s">
        <v>59</v>
      </c>
      <c r="E161" s="3">
        <v>5975162</v>
      </c>
    </row>
    <row r="162" spans="1:5" x14ac:dyDescent="0.55000000000000004">
      <c r="A162" s="3" t="s">
        <v>65</v>
      </c>
      <c r="B162" s="3" t="s">
        <v>73</v>
      </c>
      <c r="C162" s="3">
        <v>2018</v>
      </c>
      <c r="D162" s="3" t="s">
        <v>59</v>
      </c>
      <c r="E162" s="3">
        <v>215783</v>
      </c>
    </row>
    <row r="163" spans="1:5" x14ac:dyDescent="0.55000000000000004">
      <c r="A163" s="3" t="s">
        <v>66</v>
      </c>
      <c r="B163" s="3" t="s">
        <v>73</v>
      </c>
      <c r="C163" s="3">
        <v>2018</v>
      </c>
      <c r="D163" s="3" t="s">
        <v>59</v>
      </c>
      <c r="E163" s="3">
        <v>16164029</v>
      </c>
    </row>
    <row r="164" spans="1:5" x14ac:dyDescent="0.55000000000000004">
      <c r="A164" s="3" t="s">
        <v>94</v>
      </c>
      <c r="B164" s="3" t="s">
        <v>73</v>
      </c>
      <c r="C164" s="3">
        <v>2018</v>
      </c>
      <c r="D164" s="3" t="s">
        <v>59</v>
      </c>
      <c r="E164" s="3"/>
    </row>
    <row r="165" spans="1:5" x14ac:dyDescent="0.55000000000000004">
      <c r="A165" s="3" t="s">
        <v>95</v>
      </c>
      <c r="B165" s="3" t="s">
        <v>73</v>
      </c>
      <c r="C165" s="3">
        <v>2018</v>
      </c>
      <c r="D165" s="3" t="s">
        <v>59</v>
      </c>
      <c r="E165" s="3">
        <v>222822</v>
      </c>
    </row>
    <row r="166" spans="1:5" x14ac:dyDescent="0.55000000000000004">
      <c r="A166" s="3" t="s">
        <v>72</v>
      </c>
      <c r="B166" s="3" t="s">
        <v>73</v>
      </c>
      <c r="C166" s="3">
        <v>2018</v>
      </c>
      <c r="D166" s="3" t="s">
        <v>59</v>
      </c>
      <c r="E166" s="3">
        <v>4691037</v>
      </c>
    </row>
    <row r="167" spans="1:5" x14ac:dyDescent="0.55000000000000004">
      <c r="A167" s="3" t="s">
        <v>96</v>
      </c>
      <c r="B167" s="3" t="s">
        <v>73</v>
      </c>
      <c r="C167" s="3">
        <v>2018</v>
      </c>
      <c r="D167" s="3" t="s">
        <v>59</v>
      </c>
      <c r="E167" s="3">
        <v>121609</v>
      </c>
    </row>
    <row r="168" spans="1:5" x14ac:dyDescent="0.55000000000000004">
      <c r="A168" s="3" t="s">
        <v>48</v>
      </c>
      <c r="B168" s="3" t="s">
        <v>74</v>
      </c>
      <c r="C168" s="3">
        <v>2018</v>
      </c>
      <c r="D168" s="3" t="s">
        <v>59</v>
      </c>
      <c r="E168" s="3">
        <v>105268932</v>
      </c>
    </row>
    <row r="169" spans="1:5" x14ac:dyDescent="0.55000000000000004">
      <c r="A169" s="3" t="s">
        <v>44</v>
      </c>
      <c r="B169" s="3" t="s">
        <v>74</v>
      </c>
      <c r="C169" s="3">
        <v>2018</v>
      </c>
      <c r="D169" s="3" t="s">
        <v>59</v>
      </c>
      <c r="E169" s="3">
        <v>214964726</v>
      </c>
    </row>
    <row r="170" spans="1:5" x14ac:dyDescent="0.55000000000000004">
      <c r="A170" s="3" t="s">
        <v>67</v>
      </c>
      <c r="B170" s="3" t="s">
        <v>74</v>
      </c>
      <c r="C170" s="3">
        <v>2018</v>
      </c>
      <c r="D170" s="3" t="s">
        <v>59</v>
      </c>
      <c r="E170" s="3">
        <v>14462834</v>
      </c>
    </row>
    <row r="171" spans="1:5" x14ac:dyDescent="0.55000000000000004">
      <c r="A171" s="3" t="s">
        <v>68</v>
      </c>
      <c r="B171" s="3" t="s">
        <v>74</v>
      </c>
      <c r="C171" s="3">
        <v>2018</v>
      </c>
      <c r="D171" s="3" t="s">
        <v>59</v>
      </c>
      <c r="E171" s="3">
        <v>63657999</v>
      </c>
    </row>
    <row r="172" spans="1:5" x14ac:dyDescent="0.55000000000000004">
      <c r="A172" s="3" t="s">
        <v>49</v>
      </c>
      <c r="B172" s="3" t="s">
        <v>74</v>
      </c>
      <c r="C172" s="3">
        <v>2018</v>
      </c>
      <c r="D172" s="3" t="s">
        <v>59</v>
      </c>
      <c r="E172" s="3">
        <v>15670915</v>
      </c>
    </row>
    <row r="173" spans="1:5" x14ac:dyDescent="0.55000000000000004">
      <c r="A173" s="3" t="s">
        <v>50</v>
      </c>
      <c r="B173" s="3" t="s">
        <v>74</v>
      </c>
      <c r="C173" s="3">
        <v>2018</v>
      </c>
      <c r="D173" s="3" t="s">
        <v>59</v>
      </c>
      <c r="E173" s="3">
        <v>172584368</v>
      </c>
    </row>
    <row r="174" spans="1:5" x14ac:dyDescent="0.55000000000000004">
      <c r="A174" s="3" t="s">
        <v>69</v>
      </c>
      <c r="B174" s="3" t="s">
        <v>74</v>
      </c>
      <c r="C174" s="3">
        <v>2018</v>
      </c>
      <c r="D174" s="3" t="s">
        <v>59</v>
      </c>
      <c r="E174" s="3">
        <v>20910412</v>
      </c>
    </row>
    <row r="175" spans="1:5" x14ac:dyDescent="0.55000000000000004">
      <c r="A175" s="3" t="s">
        <v>70</v>
      </c>
      <c r="B175" s="3" t="s">
        <v>74</v>
      </c>
      <c r="C175" s="3">
        <v>2018</v>
      </c>
      <c r="D175" s="3" t="s">
        <v>59</v>
      </c>
      <c r="E175" s="3">
        <v>47126066</v>
      </c>
    </row>
    <row r="176" spans="1:5" x14ac:dyDescent="0.55000000000000004">
      <c r="A176" s="3" t="s">
        <v>51</v>
      </c>
      <c r="B176" s="3" t="s">
        <v>74</v>
      </c>
      <c r="C176" s="3">
        <v>2018</v>
      </c>
      <c r="D176" s="3" t="s">
        <v>59</v>
      </c>
      <c r="E176" s="3">
        <v>126046129</v>
      </c>
    </row>
    <row r="177" spans="1:5" x14ac:dyDescent="0.55000000000000004">
      <c r="A177" s="3" t="s">
        <v>71</v>
      </c>
      <c r="B177" s="3" t="s">
        <v>74</v>
      </c>
      <c r="C177" s="3">
        <v>2018</v>
      </c>
      <c r="D177" s="3" t="s">
        <v>59</v>
      </c>
      <c r="E177" s="3">
        <v>118772592</v>
      </c>
    </row>
    <row r="178" spans="1:5" x14ac:dyDescent="0.55000000000000004">
      <c r="A178" s="3" t="s">
        <v>61</v>
      </c>
      <c r="B178" s="3" t="s">
        <v>73</v>
      </c>
      <c r="C178" s="3">
        <v>2020</v>
      </c>
      <c r="D178" s="3" t="s">
        <v>59</v>
      </c>
      <c r="E178" s="3">
        <v>280951523</v>
      </c>
    </row>
    <row r="179" spans="1:5" x14ac:dyDescent="0.55000000000000004">
      <c r="A179" s="3" t="s">
        <v>98</v>
      </c>
      <c r="B179" s="3" t="s">
        <v>73</v>
      </c>
      <c r="C179" s="3">
        <v>2020</v>
      </c>
      <c r="D179" s="3" t="s">
        <v>59</v>
      </c>
      <c r="E179" s="3">
        <v>75293008</v>
      </c>
    </row>
    <row r="180" spans="1:5" x14ac:dyDescent="0.55000000000000004">
      <c r="A180" s="3" t="s">
        <v>97</v>
      </c>
      <c r="B180" s="3" t="s">
        <v>73</v>
      </c>
      <c r="C180" s="3">
        <v>2020</v>
      </c>
      <c r="D180" s="3" t="s">
        <v>59</v>
      </c>
      <c r="E180" s="3">
        <v>81391102</v>
      </c>
    </row>
    <row r="181" spans="1:5" x14ac:dyDescent="0.55000000000000004">
      <c r="A181" s="3" t="s">
        <v>62</v>
      </c>
      <c r="B181" s="3" t="s">
        <v>73</v>
      </c>
      <c r="C181" s="3">
        <v>2020</v>
      </c>
      <c r="D181" s="3" t="s">
        <v>59</v>
      </c>
      <c r="E181" s="3">
        <v>34323267</v>
      </c>
    </row>
    <row r="182" spans="1:5" x14ac:dyDescent="0.55000000000000004">
      <c r="A182" s="3" t="s">
        <v>63</v>
      </c>
      <c r="B182" s="3" t="s">
        <v>73</v>
      </c>
      <c r="C182" s="3">
        <v>2020</v>
      </c>
      <c r="D182" s="3" t="s">
        <v>59</v>
      </c>
      <c r="E182" s="3">
        <v>18781738</v>
      </c>
    </row>
    <row r="183" spans="1:5" x14ac:dyDescent="0.55000000000000004">
      <c r="A183" s="3" t="s">
        <v>64</v>
      </c>
      <c r="B183" s="3" t="s">
        <v>73</v>
      </c>
      <c r="C183" s="3">
        <v>2020</v>
      </c>
      <c r="D183" s="3" t="s">
        <v>59</v>
      </c>
      <c r="E183" s="3">
        <v>16794135</v>
      </c>
    </row>
    <row r="184" spans="1:5" x14ac:dyDescent="0.55000000000000004">
      <c r="A184" s="3" t="s">
        <v>65</v>
      </c>
      <c r="B184" s="3" t="s">
        <v>73</v>
      </c>
      <c r="C184" s="3">
        <v>2020</v>
      </c>
      <c r="D184" s="3" t="s">
        <v>59</v>
      </c>
      <c r="E184" s="3">
        <v>697879</v>
      </c>
    </row>
    <row r="185" spans="1:5" x14ac:dyDescent="0.55000000000000004">
      <c r="A185" s="3" t="s">
        <v>66</v>
      </c>
      <c r="B185" s="3" t="s">
        <v>73</v>
      </c>
      <c r="C185" s="3">
        <v>2020</v>
      </c>
      <c r="D185" s="3" t="s">
        <v>59</v>
      </c>
      <c r="E185" s="3">
        <v>17827091</v>
      </c>
    </row>
    <row r="186" spans="1:5" x14ac:dyDescent="0.55000000000000004">
      <c r="A186" s="3" t="s">
        <v>94</v>
      </c>
      <c r="B186" s="3" t="s">
        <v>73</v>
      </c>
      <c r="C186" s="3">
        <v>2020</v>
      </c>
      <c r="D186" s="3" t="s">
        <v>59</v>
      </c>
      <c r="E186" s="3">
        <v>1168</v>
      </c>
    </row>
    <row r="187" spans="1:5" x14ac:dyDescent="0.55000000000000004">
      <c r="A187" s="3" t="s">
        <v>95</v>
      </c>
      <c r="B187" s="3" t="s">
        <v>73</v>
      </c>
      <c r="C187" s="3">
        <v>2020</v>
      </c>
      <c r="D187" s="3" t="s">
        <v>59</v>
      </c>
      <c r="E187" s="3">
        <v>259211</v>
      </c>
    </row>
    <row r="188" spans="1:5" x14ac:dyDescent="0.55000000000000004">
      <c r="A188" s="3" t="s">
        <v>72</v>
      </c>
      <c r="B188" s="3" t="s">
        <v>73</v>
      </c>
      <c r="C188" s="3">
        <v>2020</v>
      </c>
      <c r="D188" s="3" t="s">
        <v>59</v>
      </c>
      <c r="E188" s="3">
        <v>4112340</v>
      </c>
    </row>
    <row r="189" spans="1:5" x14ac:dyDescent="0.55000000000000004">
      <c r="A189" s="3" t="s">
        <v>96</v>
      </c>
      <c r="B189" s="3" t="s">
        <v>73</v>
      </c>
      <c r="C189" s="3">
        <v>2020</v>
      </c>
      <c r="D189" s="3" t="s">
        <v>59</v>
      </c>
      <c r="E189" s="3">
        <v>245968</v>
      </c>
    </row>
    <row r="190" spans="1:5" x14ac:dyDescent="0.55000000000000004">
      <c r="A190" s="3" t="s">
        <v>48</v>
      </c>
      <c r="B190" s="3" t="s">
        <v>74</v>
      </c>
      <c r="C190" s="3">
        <v>2020</v>
      </c>
      <c r="D190" s="3" t="s">
        <v>59</v>
      </c>
      <c r="E190" s="3">
        <v>134352932</v>
      </c>
    </row>
    <row r="191" spans="1:5" x14ac:dyDescent="0.55000000000000004">
      <c r="A191" s="3" t="s">
        <v>44</v>
      </c>
      <c r="B191" s="3" t="s">
        <v>74</v>
      </c>
      <c r="C191" s="3">
        <v>2020</v>
      </c>
      <c r="D191" s="3" t="s">
        <v>59</v>
      </c>
      <c r="E191" s="3">
        <v>228482954</v>
      </c>
    </row>
    <row r="192" spans="1:5" x14ac:dyDescent="0.55000000000000004">
      <c r="A192" s="3" t="s">
        <v>67</v>
      </c>
      <c r="B192" s="3" t="s">
        <v>74</v>
      </c>
      <c r="C192" s="3">
        <v>2020</v>
      </c>
      <c r="D192" s="3" t="s">
        <v>59</v>
      </c>
      <c r="E192" s="3">
        <v>12212781</v>
      </c>
    </row>
    <row r="193" spans="1:5" x14ac:dyDescent="0.55000000000000004">
      <c r="A193" s="3" t="s">
        <v>68</v>
      </c>
      <c r="B193" s="3" t="s">
        <v>74</v>
      </c>
      <c r="C193" s="3">
        <v>2020</v>
      </c>
      <c r="D193" s="3" t="s">
        <v>59</v>
      </c>
      <c r="E193" s="3">
        <v>80483342</v>
      </c>
    </row>
    <row r="194" spans="1:5" x14ac:dyDescent="0.55000000000000004">
      <c r="A194" s="3" t="s">
        <v>49</v>
      </c>
      <c r="B194" s="3" t="s">
        <v>74</v>
      </c>
      <c r="C194" s="3">
        <v>2020</v>
      </c>
      <c r="D194" s="3" t="s">
        <v>59</v>
      </c>
      <c r="E194" s="3">
        <v>25416379</v>
      </c>
    </row>
    <row r="195" spans="1:5" x14ac:dyDescent="0.55000000000000004">
      <c r="A195" s="3" t="s">
        <v>50</v>
      </c>
      <c r="B195" s="3" t="s">
        <v>74</v>
      </c>
      <c r="C195" s="3">
        <v>2020</v>
      </c>
      <c r="D195" s="3" t="s">
        <v>59</v>
      </c>
      <c r="E195" s="3">
        <v>237786142</v>
      </c>
    </row>
    <row r="196" spans="1:5" x14ac:dyDescent="0.55000000000000004">
      <c r="A196" s="3" t="s">
        <v>69</v>
      </c>
      <c r="B196" s="3" t="s">
        <v>74</v>
      </c>
      <c r="C196" s="3">
        <v>2020</v>
      </c>
      <c r="D196" s="3" t="s">
        <v>59</v>
      </c>
      <c r="E196" s="3">
        <v>19513612</v>
      </c>
    </row>
    <row r="197" spans="1:5" x14ac:dyDescent="0.55000000000000004">
      <c r="A197" s="3" t="s">
        <v>70</v>
      </c>
      <c r="B197" s="3" t="s">
        <v>74</v>
      </c>
      <c r="C197" s="3">
        <v>2020</v>
      </c>
      <c r="D197" s="3" t="s">
        <v>59</v>
      </c>
      <c r="E197" s="3">
        <v>54980430</v>
      </c>
    </row>
    <row r="198" spans="1:5" x14ac:dyDescent="0.55000000000000004">
      <c r="A198" s="3" t="s">
        <v>51</v>
      </c>
      <c r="B198" s="3" t="s">
        <v>74</v>
      </c>
      <c r="C198" s="3">
        <v>2020</v>
      </c>
      <c r="D198" s="3" t="s">
        <v>59</v>
      </c>
      <c r="E198" s="3">
        <v>128414001</v>
      </c>
    </row>
    <row r="199" spans="1:5" x14ac:dyDescent="0.55000000000000004">
      <c r="A199" s="3" t="s">
        <v>71</v>
      </c>
      <c r="B199" s="3" t="s">
        <v>74</v>
      </c>
      <c r="C199" s="3">
        <v>2020</v>
      </c>
      <c r="D199" s="3" t="s">
        <v>59</v>
      </c>
      <c r="E199" s="3">
        <v>124308653</v>
      </c>
    </row>
    <row r="200" spans="1:5" x14ac:dyDescent="0.55000000000000004">
      <c r="A200" s="3" t="s">
        <v>61</v>
      </c>
      <c r="B200" s="3" t="s">
        <v>73</v>
      </c>
      <c r="C200" s="3">
        <v>2022</v>
      </c>
      <c r="D200" s="3" t="s">
        <v>59</v>
      </c>
      <c r="E200" s="3">
        <v>620403949</v>
      </c>
    </row>
    <row r="201" spans="1:5" x14ac:dyDescent="0.55000000000000004">
      <c r="A201" s="3" t="s">
        <v>98</v>
      </c>
      <c r="B201" s="3" t="s">
        <v>73</v>
      </c>
      <c r="C201" s="3">
        <v>2022</v>
      </c>
      <c r="D201" s="3" t="s">
        <v>59</v>
      </c>
      <c r="E201" s="3">
        <v>105447349</v>
      </c>
    </row>
    <row r="202" spans="1:5" x14ac:dyDescent="0.55000000000000004">
      <c r="A202" s="3" t="s">
        <v>97</v>
      </c>
      <c r="B202" s="3" t="s">
        <v>73</v>
      </c>
      <c r="C202" s="3">
        <v>2022</v>
      </c>
      <c r="D202" s="3" t="s">
        <v>59</v>
      </c>
      <c r="E202" s="3">
        <v>117408571</v>
      </c>
    </row>
    <row r="203" spans="1:5" x14ac:dyDescent="0.55000000000000004">
      <c r="A203" s="3" t="s">
        <v>62</v>
      </c>
      <c r="B203" s="3" t="s">
        <v>73</v>
      </c>
      <c r="C203" s="3">
        <v>2022</v>
      </c>
      <c r="D203" s="3" t="s">
        <v>59</v>
      </c>
      <c r="E203" s="3">
        <v>40988905</v>
      </c>
    </row>
    <row r="204" spans="1:5" x14ac:dyDescent="0.55000000000000004">
      <c r="A204" s="3" t="s">
        <v>63</v>
      </c>
      <c r="B204" s="3" t="s">
        <v>73</v>
      </c>
      <c r="C204" s="3">
        <v>2022</v>
      </c>
      <c r="D204" s="3" t="s">
        <v>59</v>
      </c>
      <c r="E204" s="3">
        <v>28867556</v>
      </c>
    </row>
    <row r="205" spans="1:5" x14ac:dyDescent="0.55000000000000004">
      <c r="A205" s="3" t="s">
        <v>64</v>
      </c>
      <c r="B205" s="3" t="s">
        <v>73</v>
      </c>
      <c r="C205" s="3">
        <v>2022</v>
      </c>
      <c r="D205" s="3" t="s">
        <v>59</v>
      </c>
      <c r="E205" s="3">
        <v>5314092</v>
      </c>
    </row>
    <row r="206" spans="1:5" x14ac:dyDescent="0.55000000000000004">
      <c r="A206" s="3" t="s">
        <v>65</v>
      </c>
      <c r="B206" s="3" t="s">
        <v>73</v>
      </c>
      <c r="C206" s="3">
        <v>2022</v>
      </c>
      <c r="D206" s="3" t="s">
        <v>59</v>
      </c>
      <c r="E206" s="3">
        <v>202539</v>
      </c>
    </row>
    <row r="207" spans="1:5" x14ac:dyDescent="0.55000000000000004">
      <c r="A207" s="3" t="s">
        <v>66</v>
      </c>
      <c r="B207" s="3" t="s">
        <v>73</v>
      </c>
      <c r="C207" s="3">
        <v>2022</v>
      </c>
      <c r="D207" s="3" t="s">
        <v>59</v>
      </c>
      <c r="E207" s="3">
        <v>42714085</v>
      </c>
    </row>
    <row r="208" spans="1:5" x14ac:dyDescent="0.55000000000000004">
      <c r="A208" s="3" t="s">
        <v>94</v>
      </c>
      <c r="B208" s="3" t="s">
        <v>73</v>
      </c>
      <c r="C208" s="3">
        <v>2022</v>
      </c>
      <c r="D208" s="3" t="s">
        <v>59</v>
      </c>
      <c r="E208" s="3">
        <v>627</v>
      </c>
    </row>
    <row r="209" spans="1:5" x14ac:dyDescent="0.55000000000000004">
      <c r="A209" s="3" t="s">
        <v>95</v>
      </c>
      <c r="B209" s="3" t="s">
        <v>73</v>
      </c>
      <c r="C209" s="3">
        <v>2022</v>
      </c>
      <c r="D209" s="3" t="s">
        <v>59</v>
      </c>
      <c r="E209" s="3">
        <v>219324</v>
      </c>
    </row>
    <row r="210" spans="1:5" x14ac:dyDescent="0.55000000000000004">
      <c r="A210" s="3" t="s">
        <v>72</v>
      </c>
      <c r="B210" s="3" t="s">
        <v>73</v>
      </c>
      <c r="C210" s="3">
        <v>2022</v>
      </c>
      <c r="D210" s="3" t="s">
        <v>59</v>
      </c>
      <c r="E210" s="3">
        <v>4644078</v>
      </c>
    </row>
    <row r="211" spans="1:5" x14ac:dyDescent="0.55000000000000004">
      <c r="A211" s="3" t="s">
        <v>96</v>
      </c>
      <c r="B211" s="3" t="s">
        <v>73</v>
      </c>
      <c r="C211" s="3">
        <v>2022</v>
      </c>
      <c r="D211" s="3" t="s">
        <v>59</v>
      </c>
      <c r="E211" s="3">
        <v>929321</v>
      </c>
    </row>
    <row r="212" spans="1:5" x14ac:dyDescent="0.55000000000000004">
      <c r="A212" s="3" t="s">
        <v>48</v>
      </c>
      <c r="B212" s="3" t="s">
        <v>74</v>
      </c>
      <c r="C212" s="3">
        <v>2022</v>
      </c>
      <c r="D212" s="3" t="s">
        <v>59</v>
      </c>
      <c r="E212" s="3">
        <v>144285593</v>
      </c>
    </row>
    <row r="213" spans="1:5" x14ac:dyDescent="0.55000000000000004">
      <c r="A213" s="3" t="s">
        <v>44</v>
      </c>
      <c r="B213" s="3" t="s">
        <v>74</v>
      </c>
      <c r="C213" s="3">
        <v>2022</v>
      </c>
      <c r="D213" s="3" t="s">
        <v>59</v>
      </c>
      <c r="E213" s="3">
        <v>384641008</v>
      </c>
    </row>
    <row r="214" spans="1:5" x14ac:dyDescent="0.55000000000000004">
      <c r="A214" s="3" t="s">
        <v>67</v>
      </c>
      <c r="B214" s="3" t="s">
        <v>74</v>
      </c>
      <c r="C214" s="3">
        <v>2022</v>
      </c>
      <c r="D214" s="3" t="s">
        <v>59</v>
      </c>
      <c r="E214" s="3">
        <v>22947921</v>
      </c>
    </row>
    <row r="215" spans="1:5" x14ac:dyDescent="0.55000000000000004">
      <c r="A215" s="3" t="s">
        <v>68</v>
      </c>
      <c r="B215" s="3" t="s">
        <v>74</v>
      </c>
      <c r="C215" s="3">
        <v>2022</v>
      </c>
      <c r="D215" s="3" t="s">
        <v>59</v>
      </c>
      <c r="E215" s="3">
        <v>73807721</v>
      </c>
    </row>
    <row r="216" spans="1:5" x14ac:dyDescent="0.55000000000000004">
      <c r="A216" s="3" t="s">
        <v>49</v>
      </c>
      <c r="B216" s="3" t="s">
        <v>74</v>
      </c>
      <c r="C216" s="3">
        <v>2022</v>
      </c>
      <c r="D216" s="3" t="s">
        <v>59</v>
      </c>
      <c r="E216" s="3">
        <v>32867410</v>
      </c>
    </row>
    <row r="217" spans="1:5" x14ac:dyDescent="0.55000000000000004">
      <c r="A217" s="3" t="s">
        <v>50</v>
      </c>
      <c r="B217" s="3" t="s">
        <v>74</v>
      </c>
      <c r="C217" s="3">
        <v>2022</v>
      </c>
      <c r="D217" s="3" t="s">
        <v>59</v>
      </c>
      <c r="E217" s="3">
        <v>292044051</v>
      </c>
    </row>
    <row r="218" spans="1:5" x14ac:dyDescent="0.55000000000000004">
      <c r="A218" s="3" t="s">
        <v>69</v>
      </c>
      <c r="B218" s="3" t="s">
        <v>74</v>
      </c>
      <c r="C218" s="3">
        <v>2022</v>
      </c>
      <c r="D218" s="3" t="s">
        <v>59</v>
      </c>
      <c r="E218" s="3">
        <v>27641401</v>
      </c>
    </row>
    <row r="219" spans="1:5" x14ac:dyDescent="0.55000000000000004">
      <c r="A219" s="3" t="s">
        <v>70</v>
      </c>
      <c r="B219" s="3" t="s">
        <v>74</v>
      </c>
      <c r="C219" s="3">
        <v>2022</v>
      </c>
      <c r="D219" s="3" t="s">
        <v>59</v>
      </c>
      <c r="E219" s="3">
        <v>76399068</v>
      </c>
    </row>
    <row r="220" spans="1:5" x14ac:dyDescent="0.55000000000000004">
      <c r="A220" s="3" t="s">
        <v>51</v>
      </c>
      <c r="B220" s="3" t="s">
        <v>74</v>
      </c>
      <c r="C220" s="3">
        <v>2022</v>
      </c>
      <c r="D220" s="3" t="s">
        <v>59</v>
      </c>
      <c r="E220" s="3">
        <v>167744555</v>
      </c>
    </row>
    <row r="221" spans="1:5" x14ac:dyDescent="0.55000000000000004">
      <c r="A221" s="3" t="s">
        <v>71</v>
      </c>
      <c r="B221" s="3" t="s">
        <v>74</v>
      </c>
      <c r="C221" s="3">
        <v>2022</v>
      </c>
      <c r="D221" s="3" t="s">
        <v>59</v>
      </c>
      <c r="E221" s="3">
        <v>115755764</v>
      </c>
    </row>
    <row r="222" spans="1:5" x14ac:dyDescent="0.55000000000000004">
      <c r="A222" s="3" t="s">
        <v>139</v>
      </c>
      <c r="B222" s="3" t="s">
        <v>74</v>
      </c>
      <c r="C222" s="3">
        <v>2020</v>
      </c>
      <c r="D222" s="3" t="s">
        <v>75</v>
      </c>
      <c r="E222" s="3">
        <v>74032431</v>
      </c>
    </row>
    <row r="223" spans="1:5" x14ac:dyDescent="0.55000000000000004">
      <c r="A223" s="3" t="s">
        <v>139</v>
      </c>
      <c r="B223" s="3" t="s">
        <v>74</v>
      </c>
      <c r="C223" s="3">
        <v>2021</v>
      </c>
      <c r="D223" s="3" t="s">
        <v>75</v>
      </c>
      <c r="E223" s="3">
        <v>82332575</v>
      </c>
    </row>
    <row r="224" spans="1:5" x14ac:dyDescent="0.55000000000000004">
      <c r="A224" s="3" t="s">
        <v>139</v>
      </c>
      <c r="B224" s="3" t="s">
        <v>74</v>
      </c>
      <c r="C224" s="3">
        <v>2022</v>
      </c>
      <c r="D224" s="3" t="s">
        <v>75</v>
      </c>
      <c r="E224" s="3">
        <v>127125332</v>
      </c>
    </row>
    <row r="225" spans="1:5" x14ac:dyDescent="0.55000000000000004">
      <c r="A225" s="3" t="s">
        <v>139</v>
      </c>
      <c r="B225" s="3" t="s">
        <v>74</v>
      </c>
      <c r="C225" s="3">
        <v>2019</v>
      </c>
      <c r="D225" s="3" t="s">
        <v>75</v>
      </c>
      <c r="E225" s="3">
        <v>66064144</v>
      </c>
    </row>
    <row r="226" spans="1:5" x14ac:dyDescent="0.55000000000000004">
      <c r="A226" s="3" t="s">
        <v>139</v>
      </c>
      <c r="B226" s="3" t="s">
        <v>74</v>
      </c>
      <c r="C226" s="3">
        <v>2018</v>
      </c>
      <c r="D226" s="3" t="s">
        <v>75</v>
      </c>
      <c r="E226" s="3">
        <v>43202935</v>
      </c>
    </row>
    <row r="227" spans="1:5" x14ac:dyDescent="0.55000000000000004">
      <c r="A227" s="3" t="s">
        <v>139</v>
      </c>
      <c r="B227" s="3" t="s">
        <v>74</v>
      </c>
      <c r="C227" s="3">
        <v>2020</v>
      </c>
      <c r="D227" s="3" t="s">
        <v>59</v>
      </c>
      <c r="E227" s="3">
        <v>58653235</v>
      </c>
    </row>
    <row r="228" spans="1:5" x14ac:dyDescent="0.55000000000000004">
      <c r="A228" s="3" t="s">
        <v>139</v>
      </c>
      <c r="B228" s="3" t="s">
        <v>74</v>
      </c>
      <c r="C228" s="3">
        <v>2021</v>
      </c>
      <c r="D228" s="3" t="s">
        <v>59</v>
      </c>
      <c r="E228" s="3">
        <v>107405696</v>
      </c>
    </row>
    <row r="229" spans="1:5" x14ac:dyDescent="0.55000000000000004">
      <c r="A229" s="3" t="s">
        <v>139</v>
      </c>
      <c r="B229" s="3" t="s">
        <v>74</v>
      </c>
      <c r="C229" s="3">
        <v>2022</v>
      </c>
      <c r="D229" s="3" t="s">
        <v>59</v>
      </c>
      <c r="E229" s="3">
        <v>145976156</v>
      </c>
    </row>
    <row r="230" spans="1:5" x14ac:dyDescent="0.55000000000000004">
      <c r="A230" s="3" t="s">
        <v>139</v>
      </c>
      <c r="B230" s="3" t="s">
        <v>74</v>
      </c>
      <c r="C230" s="3">
        <v>2018</v>
      </c>
      <c r="D230" s="3" t="s">
        <v>59</v>
      </c>
      <c r="E230" s="3">
        <v>111239954</v>
      </c>
    </row>
    <row r="231" spans="1:5" x14ac:dyDescent="0.55000000000000004">
      <c r="A231" s="3" t="s">
        <v>139</v>
      </c>
      <c r="B231" s="3" t="s">
        <v>74</v>
      </c>
      <c r="C231" s="3">
        <v>2019</v>
      </c>
      <c r="D231" s="3" t="s">
        <v>59</v>
      </c>
      <c r="E231" s="3">
        <v>88769342</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election activeCell="C14" sqref="C14"/>
    </sheetView>
  </sheetViews>
  <sheetFormatPr defaultRowHeight="14.4" x14ac:dyDescent="0.55000000000000004"/>
  <cols>
    <col min="1" max="1" width="25.3671875" customWidth="1"/>
    <col min="2" max="2" width="21.68359375" customWidth="1"/>
    <col min="3" max="3" width="35.5234375" bestFit="1" customWidth="1"/>
    <col min="4" max="4" width="28.1015625" customWidth="1"/>
  </cols>
  <sheetData>
    <row r="1" spans="1:2" ht="25.8" x14ac:dyDescent="0.95">
      <c r="A1" s="23" t="s">
        <v>90</v>
      </c>
      <c r="B1" s="23"/>
    </row>
    <row r="2" spans="1:2" ht="14.4" customHeight="1" x14ac:dyDescent="0.95">
      <c r="A2" s="23"/>
      <c r="B2" s="23"/>
    </row>
    <row r="3" spans="1:2" ht="14.7" customHeight="1" x14ac:dyDescent="0.55000000000000004">
      <c r="A3" s="4" t="s">
        <v>89</v>
      </c>
      <c r="B3" s="4" t="s">
        <v>90</v>
      </c>
    </row>
    <row r="4" spans="1:2" x14ac:dyDescent="0.55000000000000004">
      <c r="A4" t="s">
        <v>77</v>
      </c>
      <c r="B4" t="s">
        <v>137</v>
      </c>
    </row>
    <row r="5" spans="1:2" x14ac:dyDescent="0.55000000000000004">
      <c r="A5" t="s">
        <v>81</v>
      </c>
      <c r="B5" t="s">
        <v>82</v>
      </c>
    </row>
    <row r="6" spans="1:2" x14ac:dyDescent="0.55000000000000004">
      <c r="A6" t="s">
        <v>83</v>
      </c>
      <c r="B6" t="s">
        <v>84</v>
      </c>
    </row>
    <row r="7" spans="1:2" x14ac:dyDescent="0.55000000000000004">
      <c r="A7" t="s">
        <v>86</v>
      </c>
      <c r="B7" t="s">
        <v>85</v>
      </c>
    </row>
    <row r="8" spans="1:2" x14ac:dyDescent="0.55000000000000004">
      <c r="A8" t="s">
        <v>87</v>
      </c>
      <c r="B8" t="s">
        <v>88</v>
      </c>
    </row>
    <row r="9" spans="1:2" x14ac:dyDescent="0.55000000000000004">
      <c r="A9" t="s">
        <v>57</v>
      </c>
      <c r="B9" t="s">
        <v>88</v>
      </c>
    </row>
    <row r="10" spans="1:2" x14ac:dyDescent="0.55000000000000004">
      <c r="A10" s="22"/>
    </row>
    <row r="13" spans="1:2" ht="25.8" x14ac:dyDescent="0.95">
      <c r="A13" s="23" t="s">
        <v>91</v>
      </c>
      <c r="B13" s="23"/>
    </row>
    <row r="14" spans="1:2" ht="14.4" customHeight="1" x14ac:dyDescent="0.55000000000000004"/>
    <row r="15" spans="1:2" x14ac:dyDescent="0.55000000000000004">
      <c r="A15" s="4" t="s">
        <v>138</v>
      </c>
      <c r="B15" s="4" t="s">
        <v>136</v>
      </c>
    </row>
    <row r="16" spans="1:2" x14ac:dyDescent="0.55000000000000004">
      <c r="A16" t="s">
        <v>92</v>
      </c>
      <c r="B16" t="s">
        <v>26</v>
      </c>
    </row>
    <row r="17" spans="1:2" x14ac:dyDescent="0.55000000000000004">
      <c r="A17" t="s">
        <v>83</v>
      </c>
      <c r="B17" t="s">
        <v>93</v>
      </c>
    </row>
    <row r="18" spans="1:2" x14ac:dyDescent="0.55000000000000004">
      <c r="A18" t="s">
        <v>79</v>
      </c>
      <c r="B18" t="s">
        <v>135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7" workbookViewId="0">
      <selection activeCell="D32" sqref="D32"/>
    </sheetView>
  </sheetViews>
  <sheetFormatPr defaultRowHeight="14.4" x14ac:dyDescent="0.55000000000000004"/>
  <cols>
    <col min="1" max="1" width="12.05078125" customWidth="1"/>
    <col min="2" max="2" width="25.1015625" customWidth="1"/>
    <col min="3" max="3" width="27.89453125" customWidth="1"/>
    <col min="4" max="4" width="18.89453125" customWidth="1"/>
    <col min="5" max="5" width="21.68359375" customWidth="1"/>
    <col min="6" max="6" width="23.47265625" customWidth="1"/>
    <col min="7" max="7" width="26.26171875" customWidth="1"/>
    <col min="8" max="8" width="26" customWidth="1"/>
    <col min="9" max="9" width="28.7890625" customWidth="1"/>
    <col min="10" max="10" width="55.41796875" customWidth="1"/>
    <col min="11" max="11" width="58.20703125" customWidth="1"/>
    <col min="12" max="12" width="22.68359375" customWidth="1"/>
    <col min="13" max="13" width="25.47265625" customWidth="1"/>
    <col min="14" max="14" width="14.83984375" customWidth="1"/>
    <col min="15" max="15" width="15.05078125" customWidth="1"/>
    <col min="16" max="16" width="23.89453125" customWidth="1"/>
    <col min="17" max="17" width="26.68359375" customWidth="1"/>
    <col min="18" max="18" width="38.26171875" customWidth="1"/>
    <col min="19" max="19" width="41.1015625" customWidth="1"/>
    <col min="20" max="20" width="41.578125" customWidth="1"/>
    <col min="21" max="21" width="44.3671875" customWidth="1"/>
    <col min="22" max="22" width="14.83984375" bestFit="1" customWidth="1"/>
    <col min="23" max="23" width="15.05078125" customWidth="1"/>
    <col min="24" max="24" width="24.7890625" bestFit="1" customWidth="1"/>
    <col min="25" max="25" width="27.5234375" bestFit="1" customWidth="1"/>
    <col min="26" max="26" width="24.20703125" bestFit="1" customWidth="1"/>
    <col min="27" max="27" width="27" bestFit="1" customWidth="1"/>
    <col min="28" max="28" width="19.20703125" bestFit="1" customWidth="1"/>
    <col min="29" max="29" width="22" bestFit="1" customWidth="1"/>
    <col min="30" max="30" width="25.41796875" bestFit="1" customWidth="1"/>
    <col min="31" max="31" width="28.20703125" bestFit="1" customWidth="1"/>
    <col min="32" max="32" width="26.3125" bestFit="1" customWidth="1"/>
    <col min="33" max="33" width="29.1015625" bestFit="1" customWidth="1"/>
    <col min="34" max="34" width="40.89453125" bestFit="1" customWidth="1"/>
    <col min="35" max="35" width="43.68359375" bestFit="1" customWidth="1"/>
    <col min="36" max="36" width="44.41796875" bestFit="1" customWidth="1"/>
    <col min="37" max="37" width="47.20703125" bestFit="1" customWidth="1"/>
    <col min="38" max="38" width="42.5234375" bestFit="1" customWidth="1"/>
    <col min="39" max="39" width="45.3125" bestFit="1" customWidth="1"/>
    <col min="40" max="40" width="23.41796875" bestFit="1" customWidth="1"/>
    <col min="41" max="41" width="26.20703125" bestFit="1" customWidth="1"/>
    <col min="42" max="42" width="12" bestFit="1" customWidth="1"/>
  </cols>
  <sheetData>
    <row r="1" spans="1:7" x14ac:dyDescent="0.55000000000000004">
      <c r="A1" t="s">
        <v>118</v>
      </c>
    </row>
    <row r="3" spans="1:7" x14ac:dyDescent="0.55000000000000004">
      <c r="A3" s="1" t="s">
        <v>40</v>
      </c>
      <c r="B3" s="1" t="s">
        <v>23</v>
      </c>
    </row>
    <row r="4" spans="1:7" x14ac:dyDescent="0.55000000000000004">
      <c r="B4" t="s">
        <v>64</v>
      </c>
      <c r="C4" t="s">
        <v>147</v>
      </c>
      <c r="D4" t="s">
        <v>65</v>
      </c>
      <c r="E4" t="s">
        <v>148</v>
      </c>
      <c r="F4" t="s">
        <v>61</v>
      </c>
      <c r="G4" t="s">
        <v>146</v>
      </c>
    </row>
    <row r="5" spans="1:7" x14ac:dyDescent="0.55000000000000004">
      <c r="A5" s="1" t="s">
        <v>21</v>
      </c>
      <c r="B5" t="s">
        <v>75</v>
      </c>
      <c r="D5" t="s">
        <v>75</v>
      </c>
      <c r="F5" t="s">
        <v>75</v>
      </c>
    </row>
    <row r="6" spans="1:7" x14ac:dyDescent="0.55000000000000004">
      <c r="A6" s="2">
        <v>2018</v>
      </c>
      <c r="B6" s="3">
        <v>136801112</v>
      </c>
      <c r="C6" s="3">
        <v>136801112</v>
      </c>
      <c r="D6" s="3">
        <v>218012340</v>
      </c>
      <c r="E6" s="3">
        <v>218012340</v>
      </c>
      <c r="F6" s="3">
        <v>2826679812</v>
      </c>
      <c r="G6" s="3">
        <v>2826679812</v>
      </c>
    </row>
    <row r="7" spans="1:7" x14ac:dyDescent="0.55000000000000004">
      <c r="A7" s="2">
        <v>2019</v>
      </c>
      <c r="B7" s="3">
        <v>138370795</v>
      </c>
      <c r="C7" s="3">
        <v>138370795</v>
      </c>
      <c r="D7" s="3">
        <v>225762735</v>
      </c>
      <c r="E7" s="3">
        <v>225762735</v>
      </c>
      <c r="F7" s="3">
        <v>2416633916</v>
      </c>
      <c r="G7" s="3">
        <v>2416633916</v>
      </c>
    </row>
    <row r="8" spans="1:7" x14ac:dyDescent="0.55000000000000004">
      <c r="A8" s="2">
        <v>2020</v>
      </c>
      <c r="B8" s="3">
        <v>99898731</v>
      </c>
      <c r="C8" s="3">
        <v>99898731</v>
      </c>
      <c r="D8" s="3">
        <v>173355592</v>
      </c>
      <c r="E8" s="3">
        <v>173355592</v>
      </c>
      <c r="F8" s="3">
        <v>3042741686</v>
      </c>
      <c r="G8" s="3">
        <v>3042741686</v>
      </c>
    </row>
    <row r="9" spans="1:7" x14ac:dyDescent="0.55000000000000004">
      <c r="A9" s="2">
        <v>2021</v>
      </c>
      <c r="B9" s="3">
        <v>108739777</v>
      </c>
      <c r="C9" s="3">
        <v>108739777</v>
      </c>
      <c r="D9" s="3">
        <v>272643222</v>
      </c>
      <c r="E9" s="3">
        <v>272643222</v>
      </c>
      <c r="F9" s="3">
        <v>3351845662</v>
      </c>
      <c r="G9" s="3">
        <v>3351845662</v>
      </c>
    </row>
    <row r="10" spans="1:7" x14ac:dyDescent="0.55000000000000004">
      <c r="A10" s="2">
        <v>2022</v>
      </c>
      <c r="B10" s="3">
        <v>162026550</v>
      </c>
      <c r="C10" s="3">
        <v>162026550</v>
      </c>
      <c r="D10" s="3">
        <v>255949637</v>
      </c>
      <c r="E10" s="3">
        <v>255949637</v>
      </c>
      <c r="F10" s="3">
        <v>3971213923</v>
      </c>
      <c r="G10" s="3">
        <v>3971213923</v>
      </c>
    </row>
    <row r="22" spans="1:6" x14ac:dyDescent="0.55000000000000004">
      <c r="A22" t="s">
        <v>107</v>
      </c>
    </row>
    <row r="23" spans="1:6" x14ac:dyDescent="0.55000000000000004">
      <c r="A23" s="3">
        <v>2022</v>
      </c>
    </row>
    <row r="24" spans="1:6" x14ac:dyDescent="0.55000000000000004">
      <c r="B24" s="21" t="s">
        <v>121</v>
      </c>
      <c r="C24" s="21" t="s">
        <v>121</v>
      </c>
      <c r="D24" s="21" t="s">
        <v>122</v>
      </c>
      <c r="E24" s="21" t="s">
        <v>122</v>
      </c>
    </row>
    <row r="25" spans="1:6" x14ac:dyDescent="0.55000000000000004">
      <c r="A25" s="5" t="s">
        <v>116</v>
      </c>
      <c r="B25" s="4">
        <f>C25-1</f>
        <v>2021</v>
      </c>
      <c r="C25" s="4">
        <f>GETPIVOTDATA("Year",$A$23)</f>
        <v>2022</v>
      </c>
      <c r="D25" s="4">
        <f>E25-1</f>
        <v>2021</v>
      </c>
      <c r="E25" s="4">
        <f>GETPIVOTDATA("Year",$A$23)</f>
        <v>2022</v>
      </c>
      <c r="F25" s="4" t="str">
        <f>"% "&amp;RIGHT(E25, 2)&amp;"/"&amp;RIGHT(D25, 2)</f>
        <v>% 22/21</v>
      </c>
    </row>
    <row r="26" spans="1:6" x14ac:dyDescent="0.55000000000000004">
      <c r="A26" s="7" t="s">
        <v>59</v>
      </c>
      <c r="B26" s="17">
        <f>SUMIFS(TDO_MB_AgriFood_Trades[Value],  TDO_MB_AgriFood_Trades[Trade],$A26, TDO_MB_AgriFood_Trades[Year],B$25)</f>
        <v>1951616424</v>
      </c>
      <c r="C26" s="17">
        <f>SUMIFS(TDO_MB_AgriFood_Trades[Value],  TDO_MB_AgriFood_Trades[Trade],$A26, TDO_MB_AgriFood_Trades[Year],C$25)</f>
        <v>2451251044</v>
      </c>
      <c r="D26" s="20">
        <f>B26 / 1000000000</f>
        <v>1.951616424</v>
      </c>
      <c r="E26" s="20">
        <f>C26 / 1000000000</f>
        <v>2.4512510440000002</v>
      </c>
      <c r="F26" s="6">
        <f>E26/D26 - 1</f>
        <v>0.2560106657516017</v>
      </c>
    </row>
    <row r="27" spans="1:6" x14ac:dyDescent="0.55000000000000004">
      <c r="A27" s="7" t="s">
        <v>75</v>
      </c>
      <c r="B27" s="17">
        <f>SUMIFS(TDO_MB_AgriFood_Trades[Value],  TDO_MB_AgriFood_Trades[Trade],$A27, TDO_MB_AgriFood_Trades[Year],B$25)</f>
        <v>7815102430</v>
      </c>
      <c r="C27" s="17">
        <f>SUMIFS(TDO_MB_AgriFood_Trades[Value],  TDO_MB_AgriFood_Trades[Trade],$A27, TDO_MB_AgriFood_Trades[Year],C$25)</f>
        <v>8823902098</v>
      </c>
      <c r="D27" s="20">
        <f>B27 / 1000000000</f>
        <v>7.8151024299999996</v>
      </c>
      <c r="E27" s="20">
        <f>C27 / 1000000000</f>
        <v>8.8239020979999996</v>
      </c>
      <c r="F27" s="6">
        <f t="shared" ref="F27:F28" si="0">E27/D27 - 1</f>
        <v>0.12908335841223262</v>
      </c>
    </row>
    <row r="28" spans="1:6" x14ac:dyDescent="0.55000000000000004">
      <c r="A28" s="7" t="s">
        <v>79</v>
      </c>
      <c r="B28" s="17">
        <f>B27-B26</f>
        <v>5863486006</v>
      </c>
      <c r="C28" s="17">
        <f>C27-C26</f>
        <v>6372651054</v>
      </c>
      <c r="D28" s="20">
        <f>D27-D26</f>
        <v>5.8634860059999996</v>
      </c>
      <c r="E28" s="20">
        <f>E27-E26</f>
        <v>6.3726510539999994</v>
      </c>
      <c r="F28" s="6">
        <f t="shared" si="0"/>
        <v>8.6836575968456398E-2</v>
      </c>
    </row>
  </sheetData>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D32" sqref="D32"/>
    </sheetView>
  </sheetViews>
  <sheetFormatPr defaultRowHeight="14.4" x14ac:dyDescent="0.55000000000000004"/>
  <cols>
    <col min="1" max="1" width="27.9453125" customWidth="1"/>
    <col min="2" max="2" width="23.47265625" customWidth="1"/>
    <col min="3" max="3" width="24.62890625" customWidth="1"/>
    <col min="4" max="4" width="21.3125" customWidth="1"/>
    <col min="5" max="5" width="24.68359375" customWidth="1"/>
    <col min="6" max="6" width="22.1015625" customWidth="1"/>
    <col min="7" max="7" width="17.62890625" customWidth="1"/>
    <col min="8" max="8" width="10.20703125" customWidth="1"/>
    <col min="9" max="9" width="26.1015625" customWidth="1"/>
    <col min="10" max="10" width="27.1015625" customWidth="1"/>
    <col min="11" max="11" width="25.5234375" bestFit="1" customWidth="1"/>
    <col min="12" max="12" width="24" bestFit="1" customWidth="1"/>
    <col min="13" max="13" width="27.3125" bestFit="1" customWidth="1"/>
    <col min="14" max="14" width="24.89453125" bestFit="1" customWidth="1"/>
    <col min="15" max="15" width="20.68359375" bestFit="1" customWidth="1"/>
    <col min="16" max="16" width="26.1015625" bestFit="1" customWidth="1"/>
    <col min="17" max="17" width="27.1015625" bestFit="1" customWidth="1"/>
    <col min="18" max="18" width="25.5234375" bestFit="1" customWidth="1"/>
    <col min="19" max="19" width="24" bestFit="1" customWidth="1"/>
    <col min="20" max="20" width="27.3125" bestFit="1" customWidth="1"/>
    <col min="21" max="21" width="24.89453125" bestFit="1" customWidth="1"/>
    <col min="22" max="22" width="14.5234375" bestFit="1" customWidth="1"/>
    <col min="23" max="23" width="26.1015625" bestFit="1" customWidth="1"/>
    <col min="24" max="24" width="27.1015625" bestFit="1" customWidth="1"/>
    <col min="25" max="25" width="25.5234375" bestFit="1" customWidth="1"/>
    <col min="26" max="26" width="24" bestFit="1" customWidth="1"/>
    <col min="27" max="27" width="27.3125" bestFit="1" customWidth="1"/>
    <col min="28" max="28" width="24.89453125" bestFit="1" customWidth="1"/>
    <col min="29" max="29" width="19.68359375" bestFit="1" customWidth="1"/>
    <col min="30" max="30" width="28.5234375" bestFit="1" customWidth="1"/>
    <col min="31" max="31" width="27.1015625" bestFit="1" customWidth="1"/>
    <col min="32" max="32" width="25.5234375" bestFit="1" customWidth="1"/>
    <col min="33" max="33" width="24" bestFit="1" customWidth="1"/>
    <col min="34" max="34" width="27.3125" bestFit="1" customWidth="1"/>
    <col min="35" max="35" width="24.89453125" bestFit="1" customWidth="1"/>
    <col min="36" max="36" width="31.68359375" bestFit="1" customWidth="1"/>
    <col min="37" max="37" width="26.1015625" bestFit="1" customWidth="1"/>
    <col min="38" max="38" width="27.1015625" bestFit="1" customWidth="1"/>
    <col min="39" max="39" width="25.5234375" bestFit="1" customWidth="1"/>
    <col min="40" max="40" width="24" bestFit="1" customWidth="1"/>
    <col min="41" max="41" width="27.3125" bestFit="1" customWidth="1"/>
    <col min="42" max="42" width="24.89453125" bestFit="1" customWidth="1"/>
    <col min="43" max="43" width="16.3125" bestFit="1" customWidth="1"/>
    <col min="44" max="44" width="26.1015625" bestFit="1" customWidth="1"/>
    <col min="45" max="45" width="27.1015625" bestFit="1" customWidth="1"/>
    <col min="46" max="46" width="25.5234375" bestFit="1" customWidth="1"/>
    <col min="47" max="47" width="24" bestFit="1" customWidth="1"/>
    <col min="48" max="48" width="27.3125" bestFit="1" customWidth="1"/>
    <col min="49" max="49" width="24.89453125" bestFit="1" customWidth="1"/>
    <col min="50" max="50" width="12.5234375" bestFit="1" customWidth="1"/>
    <col min="51" max="51" width="26.1015625" bestFit="1" customWidth="1"/>
    <col min="52" max="52" width="27.1015625" bestFit="1" customWidth="1"/>
    <col min="53" max="53" width="25.5234375" bestFit="1" customWidth="1"/>
    <col min="54" max="54" width="27.3125" bestFit="1" customWidth="1"/>
    <col min="55" max="55" width="24.89453125" bestFit="1" customWidth="1"/>
    <col min="56" max="56" width="24.5234375" bestFit="1" customWidth="1"/>
    <col min="57" max="57" width="26.1015625" bestFit="1" customWidth="1"/>
    <col min="58" max="58" width="27.1015625" bestFit="1" customWidth="1"/>
    <col min="59" max="59" width="25.5234375" bestFit="1" customWidth="1"/>
    <col min="60" max="60" width="24" bestFit="1" customWidth="1"/>
    <col min="61" max="61" width="27.3125" bestFit="1" customWidth="1"/>
    <col min="62" max="62" width="24.89453125" bestFit="1" customWidth="1"/>
    <col min="63" max="63" width="12.68359375" bestFit="1" customWidth="1"/>
    <col min="64" max="64" width="26.1015625" bestFit="1" customWidth="1"/>
    <col min="65" max="65" width="27.1015625" bestFit="1" customWidth="1"/>
    <col min="66" max="66" width="25.5234375" bestFit="1" customWidth="1"/>
    <col min="67" max="67" width="24" bestFit="1" customWidth="1"/>
    <col min="68" max="68" width="27.3125" bestFit="1" customWidth="1"/>
    <col min="69" max="69" width="24.89453125" bestFit="1" customWidth="1"/>
    <col min="70" max="70" width="18.5234375" bestFit="1" customWidth="1"/>
    <col min="71" max="71" width="11.3125" bestFit="1" customWidth="1"/>
  </cols>
  <sheetData>
    <row r="1" spans="1:6" x14ac:dyDescent="0.55000000000000004">
      <c r="A1" t="s">
        <v>119</v>
      </c>
    </row>
    <row r="3" spans="1:6" x14ac:dyDescent="0.55000000000000004">
      <c r="A3" s="1" t="s">
        <v>37</v>
      </c>
      <c r="B3" t="s">
        <v>0</v>
      </c>
    </row>
    <row r="5" spans="1:6" x14ac:dyDescent="0.55000000000000004">
      <c r="A5" s="1" t="s">
        <v>40</v>
      </c>
      <c r="B5" s="1" t="s">
        <v>23</v>
      </c>
    </row>
    <row r="6" spans="1:6" x14ac:dyDescent="0.55000000000000004">
      <c r="A6" s="1" t="s">
        <v>21</v>
      </c>
      <c r="B6" t="s">
        <v>53</v>
      </c>
      <c r="C6" t="s">
        <v>43</v>
      </c>
      <c r="D6" t="s">
        <v>54</v>
      </c>
      <c r="E6" t="s">
        <v>45</v>
      </c>
      <c r="F6" t="s">
        <v>51</v>
      </c>
    </row>
    <row r="7" spans="1:6" x14ac:dyDescent="0.55000000000000004">
      <c r="A7" s="2">
        <v>2012</v>
      </c>
      <c r="B7" s="3">
        <v>328450</v>
      </c>
      <c r="C7" s="3">
        <v>0</v>
      </c>
      <c r="D7" s="3">
        <v>0</v>
      </c>
      <c r="E7" s="3">
        <v>1830787</v>
      </c>
      <c r="F7" s="3">
        <v>2039695</v>
      </c>
    </row>
    <row r="8" spans="1:6" x14ac:dyDescent="0.55000000000000004">
      <c r="A8" s="2">
        <v>2013</v>
      </c>
      <c r="B8" s="3">
        <v>294539</v>
      </c>
      <c r="C8" s="3">
        <v>588847</v>
      </c>
      <c r="D8" s="3">
        <v>853857</v>
      </c>
      <c r="E8" s="3">
        <v>902648</v>
      </c>
      <c r="F8" s="3">
        <v>2017850</v>
      </c>
    </row>
    <row r="9" spans="1:6" x14ac:dyDescent="0.55000000000000004">
      <c r="A9" s="2">
        <v>2014</v>
      </c>
      <c r="B9" s="3">
        <v>278633</v>
      </c>
      <c r="C9" s="3">
        <v>546957</v>
      </c>
      <c r="D9" s="3">
        <v>787430</v>
      </c>
      <c r="E9" s="3">
        <v>0</v>
      </c>
      <c r="F9" s="3">
        <v>3014795</v>
      </c>
    </row>
    <row r="10" spans="1:6" x14ac:dyDescent="0.55000000000000004">
      <c r="A10" s="2">
        <v>2015</v>
      </c>
      <c r="B10" s="3">
        <v>308248</v>
      </c>
      <c r="C10" s="3">
        <v>360876</v>
      </c>
      <c r="D10" s="3">
        <v>868814</v>
      </c>
      <c r="E10" s="3">
        <v>0</v>
      </c>
      <c r="F10" s="3">
        <v>2706580</v>
      </c>
    </row>
    <row r="11" spans="1:6" x14ac:dyDescent="0.55000000000000004">
      <c r="A11" s="2">
        <v>2016</v>
      </c>
      <c r="B11" s="3">
        <v>330683</v>
      </c>
      <c r="C11" s="3">
        <v>426203</v>
      </c>
      <c r="D11" s="3">
        <v>1018439</v>
      </c>
      <c r="E11" s="3">
        <v>2134310</v>
      </c>
      <c r="F11" s="3">
        <v>812337</v>
      </c>
    </row>
    <row r="12" spans="1:6" x14ac:dyDescent="0.55000000000000004">
      <c r="A12" s="2">
        <v>2017</v>
      </c>
      <c r="B12" s="3">
        <v>284377</v>
      </c>
      <c r="C12" s="3">
        <v>548548</v>
      </c>
      <c r="D12" s="3">
        <v>1002933</v>
      </c>
      <c r="E12" s="3">
        <v>2502673</v>
      </c>
      <c r="F12" s="3">
        <v>853973</v>
      </c>
    </row>
    <row r="13" spans="1:6" x14ac:dyDescent="0.55000000000000004">
      <c r="A13" s="2">
        <v>2018</v>
      </c>
      <c r="B13" s="3">
        <v>281030</v>
      </c>
      <c r="C13" s="3">
        <v>748936</v>
      </c>
      <c r="D13" s="3">
        <v>1020188</v>
      </c>
      <c r="E13" s="3">
        <v>1787168</v>
      </c>
      <c r="F13" s="3">
        <v>1011307</v>
      </c>
    </row>
    <row r="14" spans="1:6" x14ac:dyDescent="0.55000000000000004">
      <c r="A14" s="2">
        <v>2019</v>
      </c>
      <c r="B14" s="3">
        <v>342894</v>
      </c>
      <c r="C14" s="3">
        <v>756093</v>
      </c>
      <c r="D14" s="3">
        <v>973172</v>
      </c>
      <c r="E14" s="3">
        <v>1831193</v>
      </c>
      <c r="F14" s="3">
        <v>1015065</v>
      </c>
    </row>
    <row r="15" spans="1:6" x14ac:dyDescent="0.55000000000000004">
      <c r="A15" s="2">
        <v>2020</v>
      </c>
      <c r="B15" s="3">
        <v>391344</v>
      </c>
      <c r="C15" s="3">
        <v>882282</v>
      </c>
      <c r="D15" s="3">
        <v>1462943</v>
      </c>
      <c r="E15" s="3">
        <v>2287355</v>
      </c>
      <c r="F15" s="3">
        <v>1088212</v>
      </c>
    </row>
    <row r="16" spans="1:6" x14ac:dyDescent="0.55000000000000004">
      <c r="A16" s="2">
        <v>2021</v>
      </c>
      <c r="B16" s="3">
        <v>481199</v>
      </c>
      <c r="C16" s="3">
        <v>913945</v>
      </c>
      <c r="D16" s="3">
        <v>1737839</v>
      </c>
      <c r="E16" s="3">
        <v>2445863</v>
      </c>
      <c r="F16" s="3">
        <v>1267055</v>
      </c>
    </row>
    <row r="17" spans="1:6" x14ac:dyDescent="0.55000000000000004">
      <c r="A17" s="2">
        <v>2022</v>
      </c>
      <c r="B17" s="3">
        <v>628574</v>
      </c>
      <c r="C17" s="3">
        <v>958433</v>
      </c>
      <c r="D17" s="3">
        <v>2313167</v>
      </c>
      <c r="E17" s="3">
        <v>2597685</v>
      </c>
      <c r="F17" s="3">
        <v>1524252</v>
      </c>
    </row>
    <row r="18" spans="1:6" x14ac:dyDescent="0.55000000000000004">
      <c r="A18" s="2" t="s">
        <v>22</v>
      </c>
      <c r="B18" s="3">
        <v>3949971</v>
      </c>
      <c r="C18" s="3">
        <v>6731120</v>
      </c>
      <c r="D18" s="3">
        <v>12038782</v>
      </c>
      <c r="E18" s="3">
        <v>18319682</v>
      </c>
      <c r="F18" s="3">
        <v>17351121</v>
      </c>
    </row>
    <row r="22" spans="1:6" x14ac:dyDescent="0.55000000000000004">
      <c r="A22" t="s">
        <v>107</v>
      </c>
    </row>
    <row r="23" spans="1:6" x14ac:dyDescent="0.55000000000000004">
      <c r="A23" s="3">
        <v>2022</v>
      </c>
    </row>
    <row r="24" spans="1:6" x14ac:dyDescent="0.55000000000000004">
      <c r="B24" s="21" t="s">
        <v>123</v>
      </c>
      <c r="C24" s="21" t="s">
        <v>123</v>
      </c>
      <c r="D24" s="21" t="s">
        <v>122</v>
      </c>
      <c r="E24" s="21"/>
    </row>
    <row r="25" spans="1:6" x14ac:dyDescent="0.55000000000000004">
      <c r="A25" s="5" t="s">
        <v>114</v>
      </c>
      <c r="B25" s="4">
        <f>C25-1</f>
        <v>2021</v>
      </c>
      <c r="C25" s="4">
        <f>GETPIVOTDATA("Year",$A$23)</f>
        <v>2022</v>
      </c>
      <c r="D25" s="4">
        <f>E25-1</f>
        <v>2021</v>
      </c>
      <c r="E25" s="4">
        <f>GETPIVOTDATA("Year",$A$23)</f>
        <v>2022</v>
      </c>
      <c r="F25" s="4" t="str">
        <f>"% "&amp;RIGHT(E25, 2)&amp;"/"&amp;RIGHT(D25, 2)</f>
        <v>% 22/21</v>
      </c>
    </row>
    <row r="26" spans="1:6" x14ac:dyDescent="0.55000000000000004">
      <c r="A26" s="19" t="s">
        <v>53</v>
      </c>
      <c r="B26" s="17">
        <f>SUMIFS(StatCan_Food_manufacturing[Value], StatCan_Food_manufacturing[GEO], "Manitoba", StatCan_Food_manufacturing[Industry], $A26, StatCan_Food_manufacturing[Year],B$25)</f>
        <v>481199</v>
      </c>
      <c r="C26" s="17">
        <f>SUMIFS(StatCan_Food_manufacturing[Value], StatCan_Food_manufacturing[GEO], "Manitoba", StatCan_Food_manufacturing[Industry], $A26, StatCan_Food_manufacturing[Year],C$25)</f>
        <v>628574</v>
      </c>
      <c r="D26" s="8">
        <f>B26/ 1000000</f>
        <v>0.48119899999999999</v>
      </c>
      <c r="E26" s="8">
        <f>C26/ 1000000</f>
        <v>0.62857399999999997</v>
      </c>
      <c r="F26" s="6">
        <f>E26/D26 - 1</f>
        <v>0.30626622249838431</v>
      </c>
    </row>
    <row r="27" spans="1:6" x14ac:dyDescent="0.55000000000000004">
      <c r="A27" s="19" t="s">
        <v>43</v>
      </c>
      <c r="B27" s="17">
        <f>SUMIFS(StatCan_Food_manufacturing[Value], StatCan_Food_manufacturing[GEO], "Manitoba", StatCan_Food_manufacturing[Industry], $A27, StatCan_Food_manufacturing[Year],B$25)</f>
        <v>913945</v>
      </c>
      <c r="C27" s="17">
        <f>SUMIFS(StatCan_Food_manufacturing[Value], StatCan_Food_manufacturing[GEO], "Manitoba", StatCan_Food_manufacturing[Industry], $A27, StatCan_Food_manufacturing[Year],C$25)</f>
        <v>958433</v>
      </c>
      <c r="D27" s="8">
        <f t="shared" ref="D27:D31" si="0">B27/ 1000000</f>
        <v>0.91394500000000001</v>
      </c>
      <c r="E27" s="8">
        <f t="shared" ref="E27:E31" si="1">C27/ 1000000</f>
        <v>0.95843299999999998</v>
      </c>
      <c r="F27" s="6">
        <f t="shared" ref="F27:F31" si="2">E27/D27 - 1</f>
        <v>4.8676889747194751E-2</v>
      </c>
    </row>
    <row r="28" spans="1:6" x14ac:dyDescent="0.55000000000000004">
      <c r="A28" s="19" t="s">
        <v>55</v>
      </c>
      <c r="B28" s="17">
        <f>SUMIFS(StatCan_Food_manufacturing[Value], StatCan_Food_manufacturing[GEO], "Manitoba", StatCan_Food_manufacturing[Industry], $A28, StatCan_Food_manufacturing[Year],B$25)</f>
        <v>6845901</v>
      </c>
      <c r="C28" s="17">
        <f>SUMIFS(StatCan_Food_manufacturing[Value], StatCan_Food_manufacturing[GEO], "Manitoba", StatCan_Food_manufacturing[Industry], $A28, StatCan_Food_manufacturing[Year],C$25)</f>
        <v>8022111</v>
      </c>
      <c r="D28" s="8">
        <f t="shared" si="0"/>
        <v>6.8459009999999996</v>
      </c>
      <c r="E28" s="8">
        <f t="shared" si="1"/>
        <v>8.0221110000000007</v>
      </c>
      <c r="F28" s="6">
        <f t="shared" si="2"/>
        <v>0.17181230052844776</v>
      </c>
    </row>
    <row r="29" spans="1:6" x14ac:dyDescent="0.55000000000000004">
      <c r="A29" s="19" t="s">
        <v>54</v>
      </c>
      <c r="B29" s="17">
        <f>SUMIFS(StatCan_Food_manufacturing[Value], StatCan_Food_manufacturing[GEO], "Manitoba", StatCan_Food_manufacturing[Industry], $A29, StatCan_Food_manufacturing[Year],B$25)</f>
        <v>1737839</v>
      </c>
      <c r="C29" s="17">
        <f>SUMIFS(StatCan_Food_manufacturing[Value], StatCan_Food_manufacturing[GEO], "Manitoba", StatCan_Food_manufacturing[Industry], $A29, StatCan_Food_manufacturing[Year],C$25)</f>
        <v>2313167</v>
      </c>
      <c r="D29" s="8">
        <f t="shared" si="0"/>
        <v>1.7378389999999999</v>
      </c>
      <c r="E29" s="8">
        <f t="shared" si="1"/>
        <v>2.313167</v>
      </c>
      <c r="F29" s="6">
        <f t="shared" si="2"/>
        <v>0.3310594364610302</v>
      </c>
    </row>
    <row r="30" spans="1:6" x14ac:dyDescent="0.55000000000000004">
      <c r="A30" s="19" t="s">
        <v>45</v>
      </c>
      <c r="B30" s="17">
        <f>SUMIFS(StatCan_Food_manufacturing[Value], StatCan_Food_manufacturing[GEO], "Manitoba", StatCan_Food_manufacturing[Industry], $A30, StatCan_Food_manufacturing[Year],B$25)</f>
        <v>2445863</v>
      </c>
      <c r="C30" s="17">
        <f>SUMIFS(StatCan_Food_manufacturing[Value], StatCan_Food_manufacturing[GEO], "Manitoba", StatCan_Food_manufacturing[Industry], $A30, StatCan_Food_manufacturing[Year],C$25)</f>
        <v>2597685</v>
      </c>
      <c r="D30" s="8">
        <f t="shared" si="0"/>
        <v>2.4458630000000001</v>
      </c>
      <c r="E30" s="8">
        <f t="shared" si="1"/>
        <v>2.5976849999999998</v>
      </c>
      <c r="F30" s="6">
        <f t="shared" si="2"/>
        <v>6.2072977922311923E-2</v>
      </c>
    </row>
    <row r="31" spans="1:6" x14ac:dyDescent="0.55000000000000004">
      <c r="A31" s="19" t="s">
        <v>51</v>
      </c>
      <c r="B31" s="17">
        <f>SUMIFS(StatCan_Food_manufacturing[Value], StatCan_Food_manufacturing[GEO], "Manitoba", StatCan_Food_manufacturing[Industry], $A31, StatCan_Food_manufacturing[Year],B$25)</f>
        <v>1267055</v>
      </c>
      <c r="C31" s="17">
        <f>SUMIFS(StatCan_Food_manufacturing[Value], StatCan_Food_manufacturing[GEO], "Manitoba", StatCan_Food_manufacturing[Industry], $A31, StatCan_Food_manufacturing[Year],C$25)</f>
        <v>1524252</v>
      </c>
      <c r="D31" s="8">
        <f t="shared" si="0"/>
        <v>1.267055</v>
      </c>
      <c r="E31" s="8">
        <f t="shared" si="1"/>
        <v>1.5242519999999999</v>
      </c>
      <c r="F31" s="6">
        <f t="shared" si="2"/>
        <v>0.20298803130093002</v>
      </c>
    </row>
    <row r="34" spans="1:3" x14ac:dyDescent="0.55000000000000004">
      <c r="A34" s="9" t="s">
        <v>102</v>
      </c>
      <c r="B34" s="10">
        <f>A23</f>
        <v>2022</v>
      </c>
    </row>
    <row r="36" spans="1:3" x14ac:dyDescent="0.55000000000000004">
      <c r="A36" t="s">
        <v>110</v>
      </c>
      <c r="B36" s="19" t="s">
        <v>55</v>
      </c>
      <c r="C36" s="11" t="s">
        <v>109</v>
      </c>
    </row>
    <row r="37" spans="1:3" x14ac:dyDescent="0.55000000000000004">
      <c r="A37" s="4" t="s">
        <v>20</v>
      </c>
      <c r="B37">
        <f>SUMIFS(StatCan_Food_manufacturing[Value], StatCan_Food_manufacturing[GEO], tb_Food_rank[[#This Row],[Province]], StatCan_Food_manufacturing[Industry],"Food manufacturing (Total)", StatCan_Food_manufacturing[Year],B$34)</f>
        <v>0</v>
      </c>
      <c r="C37">
        <f>RANK(B37, B$37:B$49, 0)</f>
        <v>9</v>
      </c>
    </row>
    <row r="38" spans="1:3" x14ac:dyDescent="0.55000000000000004">
      <c r="A38" s="4" t="s">
        <v>19</v>
      </c>
      <c r="B38">
        <f>SUMIFS(StatCan_Food_manufacturing[Value], StatCan_Food_manufacturing[GEO], tb_Food_rank[[#This Row],[Province]], StatCan_Food_manufacturing[Industry],"Food manufacturing (Total)", StatCan_Food_manufacturing[Year],B$34)</f>
        <v>239029</v>
      </c>
      <c r="C38">
        <f t="shared" ref="C38:C49" si="3">RANK(B38, B$37:B$49, 0)</f>
        <v>8</v>
      </c>
    </row>
    <row r="39" spans="1:3" x14ac:dyDescent="0.55000000000000004">
      <c r="A39" s="4" t="s">
        <v>18</v>
      </c>
      <c r="B39">
        <f>SUMIFS(StatCan_Food_manufacturing[Value], StatCan_Food_manufacturing[GEO], tb_Food_rank[[#This Row],[Province]], StatCan_Food_manufacturing[Industry],"Food manufacturing (Total)", StatCan_Food_manufacturing[Year],B$34)</f>
        <v>2188582</v>
      </c>
      <c r="C39">
        <f t="shared" si="3"/>
        <v>7</v>
      </c>
    </row>
    <row r="40" spans="1:3" x14ac:dyDescent="0.55000000000000004">
      <c r="A40" s="4" t="s">
        <v>17</v>
      </c>
      <c r="B40">
        <f>SUMIFS(StatCan_Food_manufacturing[Value], StatCan_Food_manufacturing[GEO], tb_Food_rank[[#This Row],[Province]], StatCan_Food_manufacturing[Industry],"Food manufacturing (Total)", StatCan_Food_manufacturing[Year],B$34)</f>
        <v>0</v>
      </c>
      <c r="C40">
        <f t="shared" si="3"/>
        <v>9</v>
      </c>
    </row>
    <row r="41" spans="1:3" x14ac:dyDescent="0.55000000000000004">
      <c r="A41" s="4" t="s">
        <v>16</v>
      </c>
      <c r="B41">
        <f>SUMIFS(StatCan_Food_manufacturing[Value], StatCan_Food_manufacturing[GEO], tb_Food_rank[[#This Row],[Province]], StatCan_Food_manufacturing[Industry],"Food manufacturing (Total)", StatCan_Food_manufacturing[Year],B$34)</f>
        <v>29765176</v>
      </c>
      <c r="C41">
        <f t="shared" si="3"/>
        <v>2</v>
      </c>
    </row>
    <row r="42" spans="1:3" ht="14.7" thickBot="1" x14ac:dyDescent="0.6">
      <c r="A42" s="4" t="s">
        <v>15</v>
      </c>
      <c r="B42">
        <f>SUMIFS(StatCan_Food_manufacturing[Value], StatCan_Food_manufacturing[GEO], tb_Food_rank[[#This Row],[Province]], StatCan_Food_manufacturing[Industry],"Food manufacturing (Total)", StatCan_Food_manufacturing[Year],B$34)</f>
        <v>53682977</v>
      </c>
      <c r="C42">
        <f t="shared" si="3"/>
        <v>1</v>
      </c>
    </row>
    <row r="43" spans="1:3" ht="14.7" thickBot="1" x14ac:dyDescent="0.6">
      <c r="A43" s="12" t="s">
        <v>0</v>
      </c>
      <c r="B43" s="18">
        <f>SUMIFS(StatCan_Food_manufacturing[Value], StatCan_Food_manufacturing[GEO], tb_Food_rank[[#This Row],[Province]], StatCan_Food_manufacturing[Industry],"Food manufacturing (Total)", StatCan_Food_manufacturing[Year],B$34)</f>
        <v>8022111</v>
      </c>
      <c r="C43" s="14">
        <f t="shared" si="3"/>
        <v>5</v>
      </c>
    </row>
    <row r="44" spans="1:3" x14ac:dyDescent="0.55000000000000004">
      <c r="A44" s="4" t="s">
        <v>14</v>
      </c>
      <c r="B44">
        <f>SUMIFS(StatCan_Food_manufacturing[Value], StatCan_Food_manufacturing[GEO], tb_Food_rank[[#This Row],[Province]], StatCan_Food_manufacturing[Industry],"Food manufacturing (Total)", StatCan_Food_manufacturing[Year],B$34)</f>
        <v>7201370</v>
      </c>
      <c r="C44">
        <f t="shared" si="3"/>
        <v>6</v>
      </c>
    </row>
    <row r="45" spans="1:3" x14ac:dyDescent="0.55000000000000004">
      <c r="A45" s="4" t="s">
        <v>13</v>
      </c>
      <c r="B45">
        <f>SUMIFS(StatCan_Food_manufacturing[Value], StatCan_Food_manufacturing[GEO], tb_Food_rank[[#This Row],[Province]], StatCan_Food_manufacturing[Industry],"Food manufacturing (Total)", StatCan_Food_manufacturing[Year],B$34)</f>
        <v>22706930</v>
      </c>
      <c r="C45">
        <f t="shared" si="3"/>
        <v>3</v>
      </c>
    </row>
    <row r="46" spans="1:3" x14ac:dyDescent="0.55000000000000004">
      <c r="A46" s="4" t="s">
        <v>12</v>
      </c>
      <c r="B46">
        <f>SUMIFS(StatCan_Food_manufacturing[Value], StatCan_Food_manufacturing[GEO], tb_Food_rank[[#This Row],[Province]], StatCan_Food_manufacturing[Industry],"Food manufacturing (Total)", StatCan_Food_manufacturing[Year],B$34)</f>
        <v>10959941</v>
      </c>
      <c r="C46">
        <f t="shared" si="3"/>
        <v>4</v>
      </c>
    </row>
    <row r="47" spans="1:3" x14ac:dyDescent="0.55000000000000004">
      <c r="A47" s="4" t="s">
        <v>11</v>
      </c>
      <c r="B47">
        <f>SUMIFS(StatCan_Food_manufacturing[Value], StatCan_Food_manufacturing[GEO], tb_Food_rank[[#This Row],[Province]], StatCan_Food_manufacturing[Industry],"Food manufacturing (Total)", StatCan_Food_manufacturing[Year],B$34)</f>
        <v>0</v>
      </c>
      <c r="C47">
        <f t="shared" si="3"/>
        <v>9</v>
      </c>
    </row>
    <row r="48" spans="1:3" x14ac:dyDescent="0.55000000000000004">
      <c r="A48" s="4" t="s">
        <v>10</v>
      </c>
      <c r="B48">
        <f>SUMIFS(StatCan_Food_manufacturing[Value], StatCan_Food_manufacturing[GEO], tb_Food_rank[[#This Row],[Province]], StatCan_Food_manufacturing[Industry],"Food manufacturing (Total)", StatCan_Food_manufacturing[Year],B$34)</f>
        <v>0</v>
      </c>
      <c r="C48">
        <f t="shared" si="3"/>
        <v>9</v>
      </c>
    </row>
    <row r="49" spans="1:3" x14ac:dyDescent="0.55000000000000004">
      <c r="A49" s="4" t="s">
        <v>9</v>
      </c>
      <c r="B49">
        <f>SUMIFS(StatCan_Food_manufacturing[Value], StatCan_Food_manufacturing[GEO], tb_Food_rank[[#This Row],[Province]], StatCan_Food_manufacturing[Industry],"Food manufacturing (Total)", StatCan_Food_manufacturing[Year],B$34)</f>
        <v>0</v>
      </c>
      <c r="C49">
        <f t="shared" si="3"/>
        <v>9</v>
      </c>
    </row>
  </sheetData>
  <pageMargins left="0.7" right="0.7" top="0.75" bottom="0.75" header="0.3" footer="0.3"/>
  <pageSetup orientation="portrait" horizontalDpi="1200" verticalDpi="1200"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19" workbookViewId="0">
      <selection activeCell="D32" sqref="D32"/>
    </sheetView>
  </sheetViews>
  <sheetFormatPr defaultRowHeight="14.4" x14ac:dyDescent="0.55000000000000004"/>
  <cols>
    <col min="1" max="1" width="27.9453125" customWidth="1"/>
    <col min="2" max="2" width="14.68359375" customWidth="1"/>
    <col min="3" max="4" width="25.68359375" customWidth="1"/>
    <col min="5" max="5" width="10.20703125" customWidth="1"/>
    <col min="6" max="6" width="15.83984375" customWidth="1"/>
    <col min="7" max="7" width="10.3671875" customWidth="1"/>
    <col min="8" max="10" width="6.68359375" customWidth="1"/>
    <col min="11" max="11" width="7.68359375" customWidth="1"/>
    <col min="12" max="12" width="6.68359375" customWidth="1"/>
    <col min="13" max="13" width="10.20703125" customWidth="1"/>
    <col min="14" max="14" width="46.68359375" customWidth="1"/>
    <col min="15" max="15" width="9.20703125" customWidth="1"/>
    <col min="16" max="16" width="34.3671875" customWidth="1"/>
    <col min="17" max="17" width="42.7890625" customWidth="1"/>
    <col min="18" max="18" width="18.68359375" customWidth="1"/>
    <col min="19" max="19" width="21.89453125" customWidth="1"/>
    <col min="20" max="20" width="46.68359375" customWidth="1"/>
    <col min="21" max="21" width="9.20703125" customWidth="1"/>
    <col min="22" max="22" width="34.3671875" customWidth="1"/>
    <col min="23" max="23" width="42.7890625" customWidth="1"/>
    <col min="24" max="24" width="18.68359375" customWidth="1"/>
    <col min="25" max="25" width="21.89453125" customWidth="1"/>
    <col min="26" max="26" width="46.68359375" customWidth="1"/>
    <col min="27" max="27" width="9.20703125" customWidth="1"/>
    <col min="28" max="28" width="34.3671875" customWidth="1"/>
    <col min="29" max="29" width="42.7890625" customWidth="1"/>
    <col min="30" max="30" width="18.68359375" customWidth="1"/>
    <col min="31" max="31" width="21.89453125" customWidth="1"/>
    <col min="32" max="32" width="46.68359375" customWidth="1"/>
    <col min="33" max="33" width="9.20703125" customWidth="1"/>
    <col min="34" max="34" width="34.3671875" customWidth="1"/>
    <col min="35" max="35" width="42.7890625" customWidth="1"/>
    <col min="36" max="36" width="18.68359375" customWidth="1"/>
    <col min="37" max="37" width="21.89453125" customWidth="1"/>
    <col min="38" max="38" width="46.68359375" customWidth="1"/>
    <col min="39" max="39" width="9.20703125" customWidth="1"/>
    <col min="40" max="40" width="34.3671875" customWidth="1"/>
    <col min="41" max="41" width="42.7890625" customWidth="1"/>
    <col min="42" max="42" width="18.68359375" customWidth="1"/>
    <col min="43" max="43" width="21.89453125" customWidth="1"/>
    <col min="44" max="44" width="46.68359375" customWidth="1"/>
    <col min="45" max="45" width="9.20703125" customWidth="1"/>
    <col min="46" max="46" width="34.3671875" customWidth="1"/>
    <col min="47" max="47" width="42.7890625" customWidth="1"/>
    <col min="48" max="48" width="18.68359375" customWidth="1"/>
    <col min="49" max="49" width="21.89453125" customWidth="1"/>
    <col min="50" max="50" width="46.68359375" customWidth="1"/>
    <col min="51" max="51" width="9.20703125" customWidth="1"/>
    <col min="52" max="52" width="34.3671875" customWidth="1"/>
    <col min="53" max="53" width="42.7890625" customWidth="1"/>
    <col min="54" max="54" width="18.68359375" customWidth="1"/>
    <col min="55" max="55" width="21.89453125" customWidth="1"/>
    <col min="56" max="56" width="46.68359375" customWidth="1"/>
    <col min="57" max="57" width="9.20703125" customWidth="1"/>
    <col min="58" max="58" width="10.20703125" customWidth="1"/>
    <col min="59" max="63" width="5" customWidth="1"/>
    <col min="64" max="65" width="6" customWidth="1"/>
    <col min="66" max="68" width="5" customWidth="1"/>
    <col min="69" max="69" width="3" customWidth="1"/>
    <col min="70" max="72" width="5" customWidth="1"/>
    <col min="73" max="73" width="3" customWidth="1"/>
    <col min="74" max="75" width="5" customWidth="1"/>
    <col min="76" max="76" width="3" customWidth="1"/>
    <col min="77" max="77" width="5" customWidth="1"/>
    <col min="78" max="89" width="6" customWidth="1"/>
    <col min="90" max="90" width="4" customWidth="1"/>
    <col min="91" max="96" width="6" customWidth="1"/>
    <col min="97" max="97" width="4" customWidth="1"/>
    <col min="98" max="106" width="6" customWidth="1"/>
    <col min="107" max="107" width="4" customWidth="1"/>
    <col min="108" max="128" width="6" customWidth="1"/>
    <col min="129" max="129" width="4" customWidth="1"/>
    <col min="130" max="135" width="6" customWidth="1"/>
    <col min="136" max="136" width="4" customWidth="1"/>
    <col min="137" max="137" width="6" customWidth="1"/>
    <col min="138" max="139" width="4" customWidth="1"/>
    <col min="140" max="140" width="6" customWidth="1"/>
    <col min="141" max="144" width="7" customWidth="1"/>
    <col min="145" max="145" width="5" customWidth="1"/>
    <col min="146" max="148" width="7" customWidth="1"/>
    <col min="149" max="151" width="5" customWidth="1"/>
    <col min="152" max="155" width="7" customWidth="1"/>
    <col min="156" max="156" width="5" customWidth="1"/>
    <col min="157" max="178" width="7" customWidth="1"/>
    <col min="179" max="179" width="5" customWidth="1"/>
    <col min="180" max="182" width="7" customWidth="1"/>
    <col min="183" max="183" width="11.3125" bestFit="1" customWidth="1"/>
  </cols>
  <sheetData>
    <row r="1" spans="1:4" x14ac:dyDescent="0.55000000000000004">
      <c r="A1" t="s">
        <v>120</v>
      </c>
    </row>
    <row r="3" spans="1:4" x14ac:dyDescent="0.55000000000000004">
      <c r="A3" s="1" t="s">
        <v>99</v>
      </c>
      <c r="B3" s="1" t="s">
        <v>23</v>
      </c>
    </row>
    <row r="4" spans="1:4" x14ac:dyDescent="0.55000000000000004">
      <c r="A4" s="1" t="s">
        <v>21</v>
      </c>
      <c r="B4" t="s">
        <v>124</v>
      </c>
      <c r="C4" t="s">
        <v>125</v>
      </c>
      <c r="D4" t="s">
        <v>126</v>
      </c>
    </row>
    <row r="5" spans="1:4" x14ac:dyDescent="0.55000000000000004">
      <c r="A5" s="2">
        <v>2012</v>
      </c>
      <c r="B5" s="3">
        <v>2349.8000000000002</v>
      </c>
      <c r="C5" s="3">
        <v>1560.8</v>
      </c>
      <c r="D5" s="3">
        <v>3910.6</v>
      </c>
    </row>
    <row r="6" spans="1:4" x14ac:dyDescent="0.55000000000000004">
      <c r="A6" s="2">
        <v>2013</v>
      </c>
      <c r="B6" s="3">
        <v>3129.2</v>
      </c>
      <c r="C6" s="3">
        <v>1485.5</v>
      </c>
      <c r="D6" s="3">
        <v>4614.7</v>
      </c>
    </row>
    <row r="7" spans="1:4" x14ac:dyDescent="0.55000000000000004">
      <c r="A7" s="2">
        <v>2014</v>
      </c>
      <c r="B7" s="3">
        <v>2500.9</v>
      </c>
      <c r="C7" s="3">
        <v>1470.2</v>
      </c>
      <c r="D7" s="3">
        <v>3971.1</v>
      </c>
    </row>
    <row r="8" spans="1:4" x14ac:dyDescent="0.55000000000000004">
      <c r="A8" s="2">
        <v>2015</v>
      </c>
      <c r="B8" s="3">
        <v>2820.3999999999996</v>
      </c>
      <c r="C8" s="3">
        <v>1221.8999999999999</v>
      </c>
      <c r="D8" s="3">
        <v>4042.3</v>
      </c>
    </row>
    <row r="9" spans="1:4" x14ac:dyDescent="0.55000000000000004">
      <c r="A9" s="2">
        <v>2016</v>
      </c>
      <c r="B9" s="3">
        <v>2916.5</v>
      </c>
      <c r="C9" s="3">
        <v>1230.9000000000001</v>
      </c>
      <c r="D9" s="3">
        <v>4147.3999999999996</v>
      </c>
    </row>
    <row r="10" spans="1:4" x14ac:dyDescent="0.55000000000000004">
      <c r="A10" s="2">
        <v>2017</v>
      </c>
      <c r="B10" s="3">
        <v>3565</v>
      </c>
      <c r="C10" s="3">
        <v>1339.6000000000001</v>
      </c>
      <c r="D10" s="3">
        <v>4904.6000000000004</v>
      </c>
    </row>
    <row r="11" spans="1:4" x14ac:dyDescent="0.55000000000000004">
      <c r="A11" s="2">
        <v>2018</v>
      </c>
      <c r="B11" s="3">
        <v>3417.9000000000005</v>
      </c>
      <c r="C11" s="3">
        <v>1244</v>
      </c>
      <c r="D11" s="3">
        <v>4661.8999999999996</v>
      </c>
    </row>
    <row r="12" spans="1:4" x14ac:dyDescent="0.55000000000000004">
      <c r="A12" s="2">
        <v>2019</v>
      </c>
      <c r="B12" s="3">
        <v>3323.6</v>
      </c>
      <c r="C12" s="3">
        <v>1287.8</v>
      </c>
      <c r="D12" s="3">
        <v>4611.3999999999996</v>
      </c>
    </row>
    <row r="13" spans="1:4" x14ac:dyDescent="0.55000000000000004">
      <c r="A13" s="2">
        <v>2020</v>
      </c>
      <c r="B13" s="3">
        <v>3557.3999999999996</v>
      </c>
      <c r="C13" s="3">
        <v>1510.9</v>
      </c>
      <c r="D13" s="3">
        <v>5068.3</v>
      </c>
    </row>
    <row r="14" spans="1:4" x14ac:dyDescent="0.55000000000000004">
      <c r="A14" s="2">
        <v>2021</v>
      </c>
      <c r="B14" s="3">
        <v>2944.2999999999997</v>
      </c>
      <c r="C14" s="3">
        <v>1529.9</v>
      </c>
      <c r="D14" s="3">
        <v>4474.2</v>
      </c>
    </row>
    <row r="15" spans="1:4" x14ac:dyDescent="0.55000000000000004">
      <c r="A15" s="2">
        <v>2022</v>
      </c>
      <c r="B15" s="3">
        <v>3566.7999999999997</v>
      </c>
      <c r="C15" s="3">
        <v>1617.5</v>
      </c>
      <c r="D15" s="3">
        <v>5184.3</v>
      </c>
    </row>
    <row r="16" spans="1:4" x14ac:dyDescent="0.55000000000000004">
      <c r="A16" s="2" t="s">
        <v>22</v>
      </c>
      <c r="B16" s="3">
        <v>34091.799999999996</v>
      </c>
      <c r="C16" s="3">
        <v>15498.999999999998</v>
      </c>
      <c r="D16" s="3">
        <v>49590.8</v>
      </c>
    </row>
    <row r="18" spans="1:6" x14ac:dyDescent="0.55000000000000004">
      <c r="A18" t="s">
        <v>107</v>
      </c>
    </row>
    <row r="19" spans="1:6" x14ac:dyDescent="0.55000000000000004">
      <c r="A19" s="3">
        <v>2022</v>
      </c>
    </row>
    <row r="20" spans="1:6" x14ac:dyDescent="0.55000000000000004">
      <c r="B20" s="21" t="s">
        <v>127</v>
      </c>
      <c r="C20" s="21" t="s">
        <v>127</v>
      </c>
      <c r="D20" s="21" t="s">
        <v>122</v>
      </c>
      <c r="E20" s="21" t="s">
        <v>122</v>
      </c>
    </row>
    <row r="21" spans="1:6" x14ac:dyDescent="0.55000000000000004">
      <c r="A21" s="5" t="s">
        <v>100</v>
      </c>
      <c r="B21" s="4">
        <f>C21-1</f>
        <v>2021</v>
      </c>
      <c r="C21" s="4">
        <f>GETPIVOTDATA("Year",$A$18)</f>
        <v>2022</v>
      </c>
      <c r="D21" s="4">
        <f>E21-1</f>
        <v>2021</v>
      </c>
      <c r="E21" s="4">
        <f>GETPIVOTDATA("Year",$A$18)</f>
        <v>2022</v>
      </c>
      <c r="F21" s="4" t="str">
        <f>"% "&amp;RIGHT(E21, 2)&amp;"/"&amp;RIGHT(D21, 2)</f>
        <v>% 22/21</v>
      </c>
    </row>
    <row r="22" spans="1:6" x14ac:dyDescent="0.55000000000000004">
      <c r="A22" s="7" t="s">
        <v>124</v>
      </c>
      <c r="B22" s="8">
        <f>SUMIFS(StatCan_GDP[Manitoba], StatCan_GDP[Sector], $A22, StatCan_GDP[Year],B$21)</f>
        <v>2944.2999999999997</v>
      </c>
      <c r="C22" s="8">
        <f>SUMIFS(StatCan_GDP[Manitoba], StatCan_GDP[Sector], $A22, StatCan_GDP[Year],C$21)</f>
        <v>3566.7999999999997</v>
      </c>
      <c r="D22" s="8">
        <f>B22/1000</f>
        <v>2.9442999999999997</v>
      </c>
      <c r="E22" s="8">
        <f>C22/1000</f>
        <v>3.5667999999999997</v>
      </c>
      <c r="F22" s="6">
        <f>E22/D22 - 1</f>
        <v>0.21142546615494351</v>
      </c>
    </row>
    <row r="23" spans="1:6" x14ac:dyDescent="0.55000000000000004">
      <c r="A23" s="7" t="s">
        <v>125</v>
      </c>
      <c r="B23" s="8">
        <f>SUMIFS(StatCan_GDP[Manitoba], StatCan_GDP[Sector], $A23, StatCan_GDP[Year],B$21)</f>
        <v>1529.9</v>
      </c>
      <c r="C23" s="8">
        <f>SUMIFS(StatCan_GDP[Manitoba], StatCan_GDP[Sector], $A23, StatCan_GDP[Year],C$21)</f>
        <v>1617.5</v>
      </c>
      <c r="D23" s="8">
        <f t="shared" ref="D23:D24" si="0">B23/1000</f>
        <v>1.5299</v>
      </c>
      <c r="E23" s="8">
        <f t="shared" ref="E23:E24" si="1">C23/1000</f>
        <v>1.6174999999999999</v>
      </c>
      <c r="F23" s="6">
        <f t="shared" ref="F23:F24" si="2">E23/D23 - 1</f>
        <v>5.7258644355840271E-2</v>
      </c>
    </row>
    <row r="24" spans="1:6" x14ac:dyDescent="0.55000000000000004">
      <c r="A24" s="7" t="s">
        <v>126</v>
      </c>
      <c r="B24" s="8">
        <f>SUMIFS(StatCan_GDP[Manitoba], StatCan_GDP[Sector], $A24, StatCan_GDP[Year],B$21)</f>
        <v>4474.2</v>
      </c>
      <c r="C24" s="8">
        <f>SUMIFS(StatCan_GDP[Manitoba], StatCan_GDP[Sector], $A24, StatCan_GDP[Year],C$21)</f>
        <v>5184.3</v>
      </c>
      <c r="D24" s="8">
        <f t="shared" si="0"/>
        <v>4.4741999999999997</v>
      </c>
      <c r="E24" s="8">
        <f t="shared" si="1"/>
        <v>5.1843000000000004</v>
      </c>
      <c r="F24" s="6">
        <f t="shared" si="2"/>
        <v>0.15870993697197289</v>
      </c>
    </row>
    <row r="26" spans="1:6" x14ac:dyDescent="0.55000000000000004">
      <c r="A26" s="9" t="s">
        <v>102</v>
      </c>
      <c r="B26" s="10">
        <f>A19</f>
        <v>2022</v>
      </c>
    </row>
    <row r="28" spans="1:6" x14ac:dyDescent="0.55000000000000004">
      <c r="A28" t="s">
        <v>110</v>
      </c>
      <c r="B28" s="11" t="s">
        <v>101</v>
      </c>
      <c r="C28" s="11" t="s">
        <v>109</v>
      </c>
    </row>
    <row r="29" spans="1:6" x14ac:dyDescent="0.55000000000000004">
      <c r="A29" s="4" t="s">
        <v>20</v>
      </c>
      <c r="B29">
        <f>SUMIFS(StatCan_GDP[Newfoundland and Labrador], StatCan_GDP[Sector], "Agriculture and Agriprocessing", StatCan_GDP[Year],E$21)</f>
        <v>556</v>
      </c>
      <c r="C29">
        <f t="shared" ref="C29:C41" si="3">RANK(B29, B$29:B$41, 0)</f>
        <v>10</v>
      </c>
    </row>
    <row r="30" spans="1:6" x14ac:dyDescent="0.55000000000000004">
      <c r="A30" s="4" t="s">
        <v>19</v>
      </c>
      <c r="B30">
        <f>SUMIFS(StatCan_GDP[Prince Edward Island], StatCan_GDP[Sector], "Agriculture and Agriprocessing", StatCan_GDP[Year],B$26)</f>
        <v>584.70000000000005</v>
      </c>
      <c r="C30">
        <f t="shared" si="3"/>
        <v>9</v>
      </c>
    </row>
    <row r="31" spans="1:6" x14ac:dyDescent="0.55000000000000004">
      <c r="A31" s="4" t="s">
        <v>18</v>
      </c>
      <c r="B31">
        <f>SUMIFS(StatCan_GDP[Nova Scotia], StatCan_GDP[Sector], "Agriculture and Agriprocessing", StatCan_GDP[Year],B$26)</f>
        <v>1072.0999999999999</v>
      </c>
      <c r="C31">
        <f t="shared" si="3"/>
        <v>8</v>
      </c>
    </row>
    <row r="32" spans="1:6" x14ac:dyDescent="0.55000000000000004">
      <c r="A32" s="4" t="s">
        <v>17</v>
      </c>
      <c r="B32">
        <f>SUMIFS(StatCan_GDP[New Brunswick], StatCan_GDP[Sector], "Agriculture and Agriprocessing", StatCan_GDP[Year],B$26)</f>
        <v>1690.5</v>
      </c>
      <c r="C32">
        <f t="shared" si="3"/>
        <v>7</v>
      </c>
    </row>
    <row r="33" spans="1:3" x14ac:dyDescent="0.55000000000000004">
      <c r="A33" s="4" t="s">
        <v>16</v>
      </c>
      <c r="B33" s="3">
        <f>SUMIFS(StatCan_GDP[Quebec], StatCan_GDP[Sector], "Agriculture and Agriprocessing", StatCan_GDP[Year],B$26)</f>
        <v>14308.6</v>
      </c>
      <c r="C33">
        <f t="shared" si="3"/>
        <v>2</v>
      </c>
    </row>
    <row r="34" spans="1:3" ht="14.7" thickBot="1" x14ac:dyDescent="0.6">
      <c r="A34" s="4" t="s">
        <v>15</v>
      </c>
      <c r="B34" s="3">
        <f>SUMIFS(StatCan_GDP[Ontario], StatCan_GDP[Sector], "Agriculture and Agriprocessing", StatCan_GDP[Year],B$26)</f>
        <v>24111.4</v>
      </c>
      <c r="C34">
        <f t="shared" si="3"/>
        <v>1</v>
      </c>
    </row>
    <row r="35" spans="1:3" ht="14.7" thickBot="1" x14ac:dyDescent="0.6">
      <c r="A35" s="12" t="s">
        <v>0</v>
      </c>
      <c r="B35" s="13">
        <f>SUMIFS(StatCan_GDP[Manitoba], StatCan_GDP[Sector], "Agriculture and Agriprocessing", StatCan_GDP[Year],B$26)</f>
        <v>5184.3</v>
      </c>
      <c r="C35" s="14">
        <f t="shared" si="3"/>
        <v>6</v>
      </c>
    </row>
    <row r="36" spans="1:3" x14ac:dyDescent="0.55000000000000004">
      <c r="A36" s="4" t="s">
        <v>14</v>
      </c>
      <c r="B36" s="15">
        <f>SUMIFS(StatCan_GDP[Saskatchewan], StatCan_GDP[Sector], "Agriculture and Agriprocessing", StatCan_GDP[Year],B$26)</f>
        <v>7619.5</v>
      </c>
      <c r="C36">
        <f t="shared" si="3"/>
        <v>4</v>
      </c>
    </row>
    <row r="37" spans="1:3" x14ac:dyDescent="0.55000000000000004">
      <c r="A37" s="4" t="s">
        <v>13</v>
      </c>
      <c r="B37" s="16">
        <f>SUMIFS(StatCan_GDP[Alberta], StatCan_GDP[Sector], "Agriculture and Agriprocessing", StatCan_GDP[Year],B$26)</f>
        <v>10187.5</v>
      </c>
      <c r="C37">
        <f t="shared" si="3"/>
        <v>3</v>
      </c>
    </row>
    <row r="38" spans="1:3" x14ac:dyDescent="0.55000000000000004">
      <c r="A38" s="4" t="s">
        <v>12</v>
      </c>
      <c r="B38" s="16">
        <f>SUMIFS(StatCan_GDP[British Columbia], StatCan_GDP[Sector], "Agriculture and Agriprocessing", StatCan_GDP[Year],B$26)</f>
        <v>6933.2</v>
      </c>
      <c r="C38">
        <f t="shared" si="3"/>
        <v>5</v>
      </c>
    </row>
    <row r="39" spans="1:3" x14ac:dyDescent="0.55000000000000004">
      <c r="A39" s="4" t="s">
        <v>11</v>
      </c>
      <c r="B39" s="16">
        <f>SUMIFS(StatCan_GDP[Yukon], StatCan_GDP[Sector], "Agriculture and Agriprocessing", StatCan_GDP[Year],B$26)</f>
        <v>7.6</v>
      </c>
      <c r="C39">
        <f t="shared" si="3"/>
        <v>11</v>
      </c>
    </row>
    <row r="40" spans="1:3" x14ac:dyDescent="0.55000000000000004">
      <c r="A40" s="4" t="s">
        <v>10</v>
      </c>
      <c r="B40" s="16">
        <f>SUMIFS(StatCan_GDP[Northwest Territories], StatCan_GDP[Sector], "Agriculture and Agriprocessing", StatCan_GDP[Year],B$26)</f>
        <v>3.8</v>
      </c>
      <c r="C40">
        <f t="shared" si="3"/>
        <v>13</v>
      </c>
    </row>
    <row r="41" spans="1:3" x14ac:dyDescent="0.55000000000000004">
      <c r="A41" s="4" t="s">
        <v>9</v>
      </c>
      <c r="B41" s="16">
        <f>SUMIFS(StatCan_GDP[Nunavut], StatCan_GDP[Sector], "Agriculture and Agriprocessing", StatCan_GDP[Year],B$26)</f>
        <v>4.4000000000000004</v>
      </c>
      <c r="C41">
        <f t="shared" si="3"/>
        <v>12</v>
      </c>
    </row>
    <row r="42" spans="1:3" x14ac:dyDescent="0.55000000000000004">
      <c r="A42" s="2"/>
      <c r="B42" s="3"/>
      <c r="C42" s="3"/>
    </row>
    <row r="43" spans="1:3" x14ac:dyDescent="0.55000000000000004">
      <c r="A43" s="2"/>
      <c r="B43" s="3"/>
      <c r="C43" s="3"/>
    </row>
    <row r="44" spans="1:3" x14ac:dyDescent="0.55000000000000004">
      <c r="A44" s="2"/>
      <c r="B44" s="3"/>
      <c r="C44" s="3"/>
    </row>
    <row r="46" spans="1:3" x14ac:dyDescent="0.55000000000000004">
      <c r="B46" s="4"/>
    </row>
    <row r="47" spans="1:3" x14ac:dyDescent="0.55000000000000004">
      <c r="B47" s="4"/>
    </row>
    <row r="48" spans="1:3" x14ac:dyDescent="0.55000000000000004">
      <c r="B48" s="4"/>
    </row>
    <row r="49" spans="2:2" x14ac:dyDescent="0.55000000000000004">
      <c r="B49" s="4"/>
    </row>
    <row r="50" spans="2:2" x14ac:dyDescent="0.55000000000000004">
      <c r="B50" s="4"/>
    </row>
    <row r="51" spans="2:2" x14ac:dyDescent="0.55000000000000004">
      <c r="B51" s="4"/>
    </row>
    <row r="52" spans="2:2" x14ac:dyDescent="0.55000000000000004">
      <c r="B52" s="4"/>
    </row>
    <row r="53" spans="2:2" x14ac:dyDescent="0.55000000000000004">
      <c r="B53" s="4"/>
    </row>
    <row r="54" spans="2:2" x14ac:dyDescent="0.55000000000000004">
      <c r="B54" s="4"/>
    </row>
    <row r="55" spans="2:2" x14ac:dyDescent="0.55000000000000004">
      <c r="B55" s="4"/>
    </row>
    <row r="56" spans="2:2" x14ac:dyDescent="0.55000000000000004">
      <c r="B56" s="4"/>
    </row>
    <row r="57" spans="2:2" x14ac:dyDescent="0.55000000000000004">
      <c r="B57" s="4"/>
    </row>
    <row r="58" spans="2:2" x14ac:dyDescent="0.55000000000000004">
      <c r="B58" s="4"/>
    </row>
  </sheetData>
  <pageMargins left="0.7" right="0.7" top="0.75" bottom="0.75" header="0.3" footer="0.3"/>
  <pageSetup orientation="portrait"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election activeCell="D32" sqref="D32"/>
    </sheetView>
  </sheetViews>
  <sheetFormatPr defaultRowHeight="14.4" x14ac:dyDescent="0.55000000000000004"/>
  <cols>
    <col min="1" max="1" width="12.05078125" customWidth="1"/>
    <col min="2" max="2" width="19.3671875" customWidth="1"/>
    <col min="3" max="3" width="12.578125" customWidth="1"/>
    <col min="4" max="4" width="14.62890625" customWidth="1"/>
    <col min="5" max="5" width="10.20703125" customWidth="1"/>
    <col min="6" max="6" width="20.41796875" customWidth="1"/>
    <col min="7" max="7" width="25.20703125" customWidth="1"/>
    <col min="8" max="8" width="15.7890625" customWidth="1"/>
    <col min="9" max="9" width="13.89453125" customWidth="1"/>
    <col min="10" max="10" width="17.68359375" customWidth="1"/>
    <col min="11" max="11" width="18.1015625" customWidth="1"/>
    <col min="12" max="34" width="33.41796875" customWidth="1"/>
    <col min="35" max="35" width="38.5234375" customWidth="1"/>
    <col min="36" max="36" width="31.41796875" customWidth="1"/>
    <col min="37" max="37" width="19.68359375" customWidth="1"/>
    <col min="38" max="38" width="32.89453125" customWidth="1"/>
    <col min="39" max="39" width="29" customWidth="1"/>
    <col min="40" max="40" width="26.89453125" customWidth="1"/>
    <col min="41" max="41" width="19.68359375" customWidth="1"/>
    <col min="42" max="42" width="26.89453125" customWidth="1"/>
    <col min="43" max="43" width="19.68359375" customWidth="1"/>
    <col min="44" max="49" width="5" customWidth="1"/>
    <col min="50" max="50" width="11.3125" bestFit="1" customWidth="1"/>
  </cols>
  <sheetData>
    <row r="1" spans="1:4" x14ac:dyDescent="0.55000000000000004">
      <c r="A1" t="s">
        <v>117</v>
      </c>
    </row>
    <row r="4" spans="1:4" x14ac:dyDescent="0.55000000000000004">
      <c r="A4" s="1" t="s">
        <v>105</v>
      </c>
      <c r="B4" t="s">
        <v>29</v>
      </c>
    </row>
    <row r="6" spans="1:4" x14ac:dyDescent="0.55000000000000004">
      <c r="A6" s="1" t="s">
        <v>30</v>
      </c>
      <c r="B6" s="1" t="s">
        <v>23</v>
      </c>
    </row>
    <row r="7" spans="1:4" x14ac:dyDescent="0.55000000000000004">
      <c r="A7" s="1" t="s">
        <v>21</v>
      </c>
      <c r="B7" t="s">
        <v>124</v>
      </c>
      <c r="C7" t="s">
        <v>125</v>
      </c>
      <c r="D7" t="s">
        <v>126</v>
      </c>
    </row>
    <row r="8" spans="1:4" x14ac:dyDescent="0.55000000000000004">
      <c r="A8" s="2">
        <v>2012</v>
      </c>
      <c r="B8" s="3">
        <v>23920</v>
      </c>
      <c r="C8" s="3">
        <v>13770</v>
      </c>
      <c r="D8" s="3">
        <v>37690</v>
      </c>
    </row>
    <row r="9" spans="1:4" x14ac:dyDescent="0.55000000000000004">
      <c r="A9" s="2">
        <v>2013</v>
      </c>
      <c r="B9" s="3">
        <v>24585</v>
      </c>
      <c r="C9" s="3">
        <v>13200</v>
      </c>
      <c r="D9" s="3">
        <v>37785</v>
      </c>
    </row>
    <row r="10" spans="1:4" x14ac:dyDescent="0.55000000000000004">
      <c r="A10" s="2">
        <v>2014</v>
      </c>
      <c r="B10" s="3">
        <v>23740</v>
      </c>
      <c r="C10" s="3">
        <v>12655</v>
      </c>
      <c r="D10" s="3">
        <v>36395</v>
      </c>
    </row>
    <row r="11" spans="1:4" x14ac:dyDescent="0.55000000000000004">
      <c r="A11" s="2">
        <v>2015</v>
      </c>
      <c r="B11" s="3">
        <v>23310</v>
      </c>
      <c r="C11" s="3">
        <v>12040</v>
      </c>
      <c r="D11" s="3">
        <v>35350</v>
      </c>
    </row>
    <row r="12" spans="1:4" x14ac:dyDescent="0.55000000000000004">
      <c r="A12" s="2">
        <v>2016</v>
      </c>
      <c r="B12" s="3">
        <v>23735</v>
      </c>
      <c r="C12" s="3">
        <v>12280</v>
      </c>
      <c r="D12" s="3">
        <v>36015</v>
      </c>
    </row>
    <row r="13" spans="1:4" x14ac:dyDescent="0.55000000000000004">
      <c r="A13" s="2">
        <v>2017</v>
      </c>
      <c r="B13" s="3">
        <v>23100</v>
      </c>
      <c r="C13" s="3">
        <v>12930</v>
      </c>
      <c r="D13" s="3">
        <v>36030</v>
      </c>
    </row>
    <row r="14" spans="1:4" x14ac:dyDescent="0.55000000000000004">
      <c r="A14" s="2">
        <v>2018</v>
      </c>
      <c r="B14" s="3">
        <v>22470</v>
      </c>
      <c r="C14" s="3">
        <v>13505</v>
      </c>
      <c r="D14" s="3">
        <v>35975</v>
      </c>
    </row>
    <row r="15" spans="1:4" x14ac:dyDescent="0.55000000000000004">
      <c r="A15" s="2">
        <v>2019</v>
      </c>
      <c r="B15" s="3">
        <v>21515</v>
      </c>
      <c r="C15" s="3">
        <v>14560</v>
      </c>
      <c r="D15" s="3">
        <v>36075</v>
      </c>
    </row>
    <row r="16" spans="1:4" x14ac:dyDescent="0.55000000000000004">
      <c r="A16" s="2">
        <v>2020</v>
      </c>
      <c r="B16" s="3">
        <v>21785</v>
      </c>
      <c r="C16" s="3">
        <v>14905</v>
      </c>
      <c r="D16" s="3">
        <v>36690</v>
      </c>
    </row>
    <row r="17" spans="1:4" x14ac:dyDescent="0.55000000000000004">
      <c r="A17" s="2">
        <v>2021</v>
      </c>
      <c r="B17" s="3">
        <v>20440</v>
      </c>
      <c r="C17" s="3">
        <v>14975</v>
      </c>
      <c r="D17" s="3">
        <v>35415</v>
      </c>
    </row>
    <row r="18" spans="1:4" x14ac:dyDescent="0.55000000000000004">
      <c r="A18" s="2">
        <v>2022</v>
      </c>
      <c r="B18" s="3">
        <v>20590</v>
      </c>
      <c r="C18" s="3">
        <v>15775</v>
      </c>
      <c r="D18" s="3">
        <v>36365</v>
      </c>
    </row>
    <row r="21" spans="1:4" x14ac:dyDescent="0.55000000000000004">
      <c r="A21" t="s">
        <v>107</v>
      </c>
    </row>
    <row r="22" spans="1:4" x14ac:dyDescent="0.55000000000000004">
      <c r="A22" s="3">
        <v>2022</v>
      </c>
    </row>
    <row r="24" spans="1:4" x14ac:dyDescent="0.55000000000000004">
      <c r="A24" s="5" t="s">
        <v>113</v>
      </c>
      <c r="B24" s="4">
        <f>C24-1</f>
        <v>2021</v>
      </c>
      <c r="C24" s="4">
        <f>GETPIVOTDATA("Year",$A$21)</f>
        <v>2022</v>
      </c>
      <c r="D24" s="4" t="str">
        <f>"% "&amp;RIGHT(C24, 2)&amp;"/"&amp;RIGHT(B24, 2)</f>
        <v>% 22/21</v>
      </c>
    </row>
    <row r="25" spans="1:4" x14ac:dyDescent="0.55000000000000004">
      <c r="A25" s="7" t="s">
        <v>124</v>
      </c>
      <c r="B25" s="17">
        <f>SUMIFS(StatCan_Employment[Manitoba], StatCan_Employment[Sector], $A25, StatCan_Employment[Year],B$24, StatCan_Employment[Measure], "Total number of jobs")</f>
        <v>20440</v>
      </c>
      <c r="C25" s="17">
        <f>SUMIFS(StatCan_Employment[Manitoba], StatCan_Employment[Sector], $A25, StatCan_Employment[Year],C$24, StatCan_Employment[Measure], "Total number of jobs")</f>
        <v>20590</v>
      </c>
      <c r="D25" s="6">
        <f>C25/B25 - 1</f>
        <v>7.3385518590998178E-3</v>
      </c>
    </row>
    <row r="26" spans="1:4" x14ac:dyDescent="0.55000000000000004">
      <c r="A26" s="7" t="s">
        <v>125</v>
      </c>
      <c r="B26" s="17">
        <f>SUMIFS(StatCan_Employment[Manitoba], StatCan_Employment[Sector], $A26, StatCan_Employment[Year],B$24, StatCan_Employment[Measure], "Total number of jobs")</f>
        <v>14975</v>
      </c>
      <c r="C26" s="17">
        <f>SUMIFS(StatCan_Employment[Manitoba], StatCan_Employment[Sector], $A26, StatCan_Employment[Year],C$24, StatCan_Employment[Measure], "Total number of jobs")</f>
        <v>15775</v>
      </c>
      <c r="D26" s="6">
        <f t="shared" ref="D26:D27" si="0">C26/B26 - 1</f>
        <v>5.3422370617696169E-2</v>
      </c>
    </row>
    <row r="27" spans="1:4" x14ac:dyDescent="0.55000000000000004">
      <c r="A27" s="7" t="s">
        <v>126</v>
      </c>
      <c r="B27" s="17">
        <f>SUMIFS(StatCan_Employment[Manitoba], StatCan_Employment[Sector], $A27, StatCan_Employment[Year],B$24, StatCan_Employment[Measure], "Total number of jobs")</f>
        <v>35415</v>
      </c>
      <c r="C27" s="17">
        <f>SUMIFS(StatCan_Employment[Manitoba], StatCan_Employment[Sector], $A27, StatCan_Employment[Year],C$24, StatCan_Employment[Measure], "Total number of jobs")</f>
        <v>36365</v>
      </c>
      <c r="D27" s="6">
        <f t="shared" si="0"/>
        <v>2.6824791754906041E-2</v>
      </c>
    </row>
    <row r="29" spans="1:4" x14ac:dyDescent="0.55000000000000004">
      <c r="A29" s="9" t="s">
        <v>102</v>
      </c>
      <c r="B29" s="10">
        <f>A22</f>
        <v>2022</v>
      </c>
    </row>
    <row r="31" spans="1:4" x14ac:dyDescent="0.55000000000000004">
      <c r="A31" t="s">
        <v>110</v>
      </c>
      <c r="B31" s="11" t="s">
        <v>112</v>
      </c>
      <c r="C31" s="11" t="s">
        <v>109</v>
      </c>
    </row>
    <row r="32" spans="1:4" x14ac:dyDescent="0.55000000000000004">
      <c r="A32" s="4" t="s">
        <v>20</v>
      </c>
      <c r="B32">
        <f>SUMIFS(StatCan_Employment[Newfoundland and Labrador], StatCan_Employment[Sector], "Agriculture and Agriprocessing", StatCan_Employment[Year],B$29, StatCan_Employment[Measure], "Total number of jobs")</f>
        <v>4695</v>
      </c>
      <c r="C32">
        <f>RANK(B32,tb_Jobs_rank[Jobs in Agriculture], 0)</f>
        <v>10</v>
      </c>
    </row>
    <row r="33" spans="1:3" x14ac:dyDescent="0.55000000000000004">
      <c r="A33" s="4" t="s">
        <v>19</v>
      </c>
      <c r="B33">
        <f>SUMIFS(StatCan_Employment[Prince Edward Island], StatCan_Employment[Sector], "Agriculture and Agriprocessing", StatCan_Employment[Year],B$29, StatCan_Employment[Measure], "Total number of jobs")</f>
        <v>8610</v>
      </c>
      <c r="C33">
        <f>RANK(B33,tb_Jobs_rank[Jobs in Agriculture], 0)</f>
        <v>9</v>
      </c>
    </row>
    <row r="34" spans="1:3" x14ac:dyDescent="0.55000000000000004">
      <c r="A34" s="4" t="s">
        <v>18</v>
      </c>
      <c r="B34">
        <f>SUMIFS(StatCan_Employment[Nova Scotia], StatCan_Employment[Sector], "Agriculture and Agriprocessing", StatCan_Employment[Year],B$29, StatCan_Employment[Measure], "Total number of jobs")</f>
        <v>16440</v>
      </c>
      <c r="C34">
        <f>RANK(B34,tb_Jobs_rank[Jobs in Agriculture], 0)</f>
        <v>7</v>
      </c>
    </row>
    <row r="35" spans="1:3" x14ac:dyDescent="0.55000000000000004">
      <c r="A35" s="4" t="s">
        <v>17</v>
      </c>
      <c r="B35">
        <f>SUMIFS(StatCan_Employment[New Brunswick], StatCan_Employment[Sector], "Agriculture and Agriprocessing", StatCan_Employment[Year],B$29, StatCan_Employment[Measure], "Total number of jobs")</f>
        <v>13995</v>
      </c>
      <c r="C35">
        <f>RANK(B35,tb_Jobs_rank[Jobs in Agriculture], 0)</f>
        <v>8</v>
      </c>
    </row>
    <row r="36" spans="1:3" x14ac:dyDescent="0.55000000000000004">
      <c r="A36" s="4" t="s">
        <v>16</v>
      </c>
      <c r="B36" s="3">
        <f>SUMIFS(StatCan_Employment[Quebec], StatCan_Employment[Sector], "Agriculture and Agriprocessing", StatCan_Employment[Year],B$29, StatCan_Employment[Measure], "Total number of jobs")</f>
        <v>126440</v>
      </c>
      <c r="C36">
        <f>RANK(B36,tb_Jobs_rank[Jobs in Agriculture], 0)</f>
        <v>2</v>
      </c>
    </row>
    <row r="37" spans="1:3" ht="14.7" thickBot="1" x14ac:dyDescent="0.6">
      <c r="A37" s="4" t="s">
        <v>15</v>
      </c>
      <c r="B37" s="3">
        <f>SUMIFS(StatCan_Employment[Ontario], StatCan_Employment[Sector], "Agriculture and Agriprocessing", StatCan_Employment[Year],B$29, StatCan_Employment[Measure], "Total number of jobs")</f>
        <v>214520</v>
      </c>
      <c r="C37">
        <f>RANK(B37,tb_Jobs_rank[Jobs in Agriculture], 0)</f>
        <v>1</v>
      </c>
    </row>
    <row r="38" spans="1:3" ht="14.7" thickBot="1" x14ac:dyDescent="0.6">
      <c r="A38" s="12" t="s">
        <v>0</v>
      </c>
      <c r="B38" s="13">
        <f>SUMIFS(StatCan_Employment[Manitoba], StatCan_Employment[Sector], "Agriculture and Agriprocessing", StatCan_Employment[Year],B$29, StatCan_Employment[Measure], "Total number of jobs")</f>
        <v>36365</v>
      </c>
      <c r="C38" s="14">
        <f>RANK(B38,tb_Jobs_rank[Jobs in Agriculture], 0)</f>
        <v>6</v>
      </c>
    </row>
    <row r="39" spans="1:3" x14ac:dyDescent="0.55000000000000004">
      <c r="A39" s="4" t="s">
        <v>14</v>
      </c>
      <c r="B39" s="15">
        <f>SUMIFS(StatCan_Employment[Saskatchewan], StatCan_Employment[Sector], "Agriculture and Agriprocessing", StatCan_Employment[Year],B$29, StatCan_Employment[Measure], "Total number of jobs")</f>
        <v>37940</v>
      </c>
      <c r="C39">
        <f>RANK(B39,tb_Jobs_rank[Jobs in Agriculture], 0)</f>
        <v>5</v>
      </c>
    </row>
    <row r="40" spans="1:3" x14ac:dyDescent="0.55000000000000004">
      <c r="A40" s="4" t="s">
        <v>13</v>
      </c>
      <c r="B40" s="16">
        <f>SUMIFS(StatCan_Employment[Alberta], StatCan_Employment[Sector], "Agriculture and Agriprocessing", StatCan_Employment[Year],B$29, StatCan_Employment[Measure], "Total number of jobs")</f>
        <v>80315</v>
      </c>
      <c r="C40">
        <f>RANK(B40,tb_Jobs_rank[Jobs in Agriculture], 0)</f>
        <v>3</v>
      </c>
    </row>
    <row r="41" spans="1:3" x14ac:dyDescent="0.55000000000000004">
      <c r="A41" s="4" t="s">
        <v>12</v>
      </c>
      <c r="B41" s="16">
        <f>SUMIFS(StatCan_Employment[British Columbia], StatCan_Employment[Sector], "Agriculture and Agriprocessing", StatCan_Employment[Year],B$29, StatCan_Employment[Measure], "Total number of jobs")</f>
        <v>70485</v>
      </c>
      <c r="C41">
        <f>RANK(B41,tb_Jobs_rank[Jobs in Agriculture], 0)</f>
        <v>4</v>
      </c>
    </row>
    <row r="42" spans="1:3" x14ac:dyDescent="0.55000000000000004">
      <c r="A42" s="4" t="s">
        <v>11</v>
      </c>
      <c r="B42" s="16">
        <f>SUMIFS(StatCan_Employment[Yukon], StatCan_Employment[Sector], "Agriculture and Agriprocessing", StatCan_Employment[Year],B$29, StatCan_Employment[Measure], "Total number of jobs")</f>
        <v>280</v>
      </c>
      <c r="C42">
        <f>RANK(B42,tb_Jobs_rank[Jobs in Agriculture], 0)</f>
        <v>11</v>
      </c>
    </row>
    <row r="43" spans="1:3" x14ac:dyDescent="0.55000000000000004">
      <c r="A43" s="4" t="s">
        <v>10</v>
      </c>
      <c r="B43" s="16">
        <f>SUMIFS(StatCan_Employment[Northwest Territories], StatCan_Employment[Sector], "Agriculture and Agriprocessing", StatCan_Employment[Year],B$29, StatCan_Employment[Measure], "Total number of jobs")</f>
        <v>60</v>
      </c>
      <c r="C43">
        <f>RANK(B43,tb_Jobs_rank[Jobs in Agriculture], 0)</f>
        <v>12</v>
      </c>
    </row>
    <row r="44" spans="1:3" x14ac:dyDescent="0.55000000000000004">
      <c r="A44" s="4" t="s">
        <v>9</v>
      </c>
      <c r="B44" s="16">
        <f>SUMIFS(StatCan_Employment[Nunavut], StatCan_Employment[Sector], "Agriculture and Agriprocessing", StatCan_Employment[Year],B$29, StatCan_Employment[Measure], "Total number of jobs")</f>
        <v>20</v>
      </c>
      <c r="C44">
        <f>RANK(B44,tb_Jobs_rank[Jobs in Agriculture], 0)</f>
        <v>13</v>
      </c>
    </row>
  </sheetData>
  <sortState ref="A40:B49">
    <sortCondition descending="1" ref="B40"/>
  </sortState>
  <pageMargins left="0.7" right="0.7" top="0.75" bottom="0.75" header="0.3" footer="0.3"/>
  <pageSetup orientation="portrait"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D32" sqref="D32"/>
    </sheetView>
  </sheetViews>
  <sheetFormatPr defaultRowHeight="14.4" x14ac:dyDescent="0.55000000000000004"/>
  <cols>
    <col min="1" max="1" width="12.1015625" customWidth="1"/>
    <col min="2" max="3" width="18.47265625" customWidth="1"/>
    <col min="4" max="4" width="20.05078125" customWidth="1"/>
    <col min="5" max="5" width="19.3671875" customWidth="1"/>
    <col min="6" max="6" width="9.5234375" customWidth="1"/>
    <col min="7" max="7" width="15.68359375" customWidth="1"/>
    <col min="8" max="8" width="14.68359375" customWidth="1"/>
    <col min="9" max="9" width="19.5234375" customWidth="1"/>
    <col min="10" max="10" width="11.3125" customWidth="1"/>
    <col min="11" max="11" width="26.68359375" customWidth="1"/>
    <col min="12" max="12" width="11.3125" customWidth="1"/>
    <col min="13" max="13" width="11.3125" bestFit="1" customWidth="1"/>
  </cols>
  <sheetData>
    <row r="1" spans="1:5" x14ac:dyDescent="0.55000000000000004">
      <c r="A1" t="s">
        <v>119</v>
      </c>
    </row>
    <row r="3" spans="1:5" x14ac:dyDescent="0.55000000000000004">
      <c r="A3" s="1" t="s">
        <v>37</v>
      </c>
      <c r="B3" t="s">
        <v>0</v>
      </c>
    </row>
    <row r="5" spans="1:5" x14ac:dyDescent="0.55000000000000004">
      <c r="A5" s="1" t="s">
        <v>38</v>
      </c>
      <c r="B5" s="1" t="s">
        <v>23</v>
      </c>
    </row>
    <row r="6" spans="1:5" x14ac:dyDescent="0.55000000000000004">
      <c r="A6" s="1" t="s">
        <v>21</v>
      </c>
      <c r="B6" t="s">
        <v>33</v>
      </c>
      <c r="C6" t="s">
        <v>31</v>
      </c>
      <c r="D6" t="s">
        <v>34</v>
      </c>
      <c r="E6" t="s">
        <v>145</v>
      </c>
    </row>
    <row r="7" spans="1:5" x14ac:dyDescent="0.55000000000000004">
      <c r="A7" s="2">
        <v>2012</v>
      </c>
      <c r="B7" s="3">
        <v>2745222</v>
      </c>
      <c r="C7" s="3">
        <v>494635</v>
      </c>
      <c r="D7" s="3">
        <v>5164996</v>
      </c>
      <c r="E7" s="3">
        <v>1925138</v>
      </c>
    </row>
    <row r="8" spans="1:5" x14ac:dyDescent="0.55000000000000004">
      <c r="A8" s="2">
        <v>2013</v>
      </c>
      <c r="B8" s="3">
        <v>3501458</v>
      </c>
      <c r="C8" s="3">
        <v>370949</v>
      </c>
      <c r="D8" s="3">
        <v>5855259</v>
      </c>
      <c r="E8" s="3">
        <v>1982852</v>
      </c>
    </row>
    <row r="9" spans="1:5" x14ac:dyDescent="0.55000000000000004">
      <c r="A9" s="2">
        <v>2014</v>
      </c>
      <c r="B9" s="3">
        <v>3275752</v>
      </c>
      <c r="C9" s="3">
        <v>231201</v>
      </c>
      <c r="D9" s="3">
        <v>5979450</v>
      </c>
      <c r="E9" s="3">
        <v>2472497</v>
      </c>
    </row>
    <row r="10" spans="1:5" x14ac:dyDescent="0.55000000000000004">
      <c r="A10" s="2">
        <v>2015</v>
      </c>
      <c r="B10" s="3">
        <v>3200880</v>
      </c>
      <c r="C10" s="3">
        <v>304505</v>
      </c>
      <c r="D10" s="3">
        <v>5828780</v>
      </c>
      <c r="E10" s="3">
        <v>2323395</v>
      </c>
    </row>
    <row r="11" spans="1:5" x14ac:dyDescent="0.55000000000000004">
      <c r="A11" s="2">
        <v>2016</v>
      </c>
      <c r="B11" s="3">
        <v>3621999</v>
      </c>
      <c r="C11" s="3">
        <v>221804</v>
      </c>
      <c r="D11" s="3">
        <v>5963263</v>
      </c>
      <c r="E11" s="3">
        <v>2119460</v>
      </c>
    </row>
    <row r="12" spans="1:5" x14ac:dyDescent="0.55000000000000004">
      <c r="A12" s="2">
        <v>2017</v>
      </c>
      <c r="B12" s="3">
        <v>4276385</v>
      </c>
      <c r="C12" s="3">
        <v>178141</v>
      </c>
      <c r="D12" s="3">
        <v>6692046</v>
      </c>
      <c r="E12" s="3">
        <v>2237519</v>
      </c>
    </row>
    <row r="13" spans="1:5" x14ac:dyDescent="0.55000000000000004">
      <c r="A13" s="2">
        <v>2018</v>
      </c>
      <c r="B13" s="3">
        <v>4201038</v>
      </c>
      <c r="C13" s="3">
        <v>179575</v>
      </c>
      <c r="D13" s="3">
        <v>6624897</v>
      </c>
      <c r="E13" s="3">
        <v>2244284</v>
      </c>
    </row>
    <row r="14" spans="1:5" x14ac:dyDescent="0.55000000000000004">
      <c r="A14" s="2">
        <v>2019</v>
      </c>
      <c r="B14" s="3">
        <v>4005504</v>
      </c>
      <c r="C14" s="3">
        <v>255093</v>
      </c>
      <c r="D14" s="3">
        <v>6661588</v>
      </c>
      <c r="E14" s="3">
        <v>2400991</v>
      </c>
    </row>
    <row r="15" spans="1:5" x14ac:dyDescent="0.55000000000000004">
      <c r="A15" s="2">
        <v>2020</v>
      </c>
      <c r="B15" s="3">
        <v>4373573</v>
      </c>
      <c r="C15" s="3">
        <v>295489</v>
      </c>
      <c r="D15" s="3">
        <v>7012226</v>
      </c>
      <c r="E15" s="3">
        <v>2343164</v>
      </c>
    </row>
    <row r="16" spans="1:5" x14ac:dyDescent="0.55000000000000004">
      <c r="A16" s="2">
        <v>2021</v>
      </c>
      <c r="B16" s="3">
        <v>5295489</v>
      </c>
      <c r="C16" s="3">
        <v>417907</v>
      </c>
      <c r="D16" s="3">
        <v>8493978</v>
      </c>
      <c r="E16" s="3">
        <v>2780582</v>
      </c>
    </row>
    <row r="17" spans="1:6" x14ac:dyDescent="0.55000000000000004">
      <c r="A17" s="2">
        <v>2022</v>
      </c>
      <c r="B17" s="3">
        <v>6090036</v>
      </c>
      <c r="C17" s="3">
        <v>634270</v>
      </c>
      <c r="D17" s="3">
        <v>9749233</v>
      </c>
      <c r="E17" s="3">
        <v>3024927</v>
      </c>
    </row>
    <row r="18" spans="1:6" x14ac:dyDescent="0.55000000000000004">
      <c r="A18" s="2" t="s">
        <v>22</v>
      </c>
      <c r="B18" s="3">
        <v>44587336</v>
      </c>
      <c r="C18" s="3">
        <v>3583569</v>
      </c>
      <c r="D18" s="3">
        <v>74025716</v>
      </c>
      <c r="E18" s="3">
        <v>25854809</v>
      </c>
    </row>
    <row r="21" spans="1:6" x14ac:dyDescent="0.55000000000000004">
      <c r="A21" t="s">
        <v>107</v>
      </c>
    </row>
    <row r="22" spans="1:6" x14ac:dyDescent="0.55000000000000004">
      <c r="A22" s="3">
        <v>2022</v>
      </c>
    </row>
    <row r="23" spans="1:6" x14ac:dyDescent="0.55000000000000004">
      <c r="B23" s="21" t="s">
        <v>123</v>
      </c>
      <c r="C23" s="21" t="s">
        <v>123</v>
      </c>
      <c r="D23" s="21" t="s">
        <v>122</v>
      </c>
      <c r="E23" s="21" t="s">
        <v>122</v>
      </c>
    </row>
    <row r="24" spans="1:6" x14ac:dyDescent="0.55000000000000004">
      <c r="A24" s="5" t="s">
        <v>114</v>
      </c>
      <c r="B24" s="4">
        <f>C24-1</f>
        <v>2021</v>
      </c>
      <c r="C24" s="4">
        <f>GETPIVOTDATA("Year",$A$22)</f>
        <v>2022</v>
      </c>
      <c r="D24" s="4">
        <f>E24-1</f>
        <v>2021</v>
      </c>
      <c r="E24" s="4">
        <f>GETPIVOTDATA("Year",$A$22)</f>
        <v>2022</v>
      </c>
      <c r="F24" s="4" t="str">
        <f>"% "&amp;RIGHT(E24, 2)&amp;"/"&amp;RIGHT(D24, 2)</f>
        <v>% 22/21</v>
      </c>
    </row>
    <row r="25" spans="1:6" x14ac:dyDescent="0.55000000000000004">
      <c r="A25" s="7" t="s">
        <v>33</v>
      </c>
      <c r="B25" s="17">
        <f>SUMIFS(StatCan_FCR[VALUE], StatCan_FCR[GEO], "Manitoba", StatCan_FCR[Type of cash receipts], $A25, StatCan_FCR[Year],B$24)</f>
        <v>5295489</v>
      </c>
      <c r="C25" s="17">
        <f>SUMIFS(StatCan_FCR[VALUE], StatCan_FCR[GEO], "Manitoba", StatCan_FCR[Type of cash receipts], $A25, StatCan_FCR[Year],C$24)</f>
        <v>6090036</v>
      </c>
      <c r="D25" s="8">
        <f>B25/1000000</f>
        <v>5.2954889999999999</v>
      </c>
      <c r="E25" s="8">
        <f>C25/1000000</f>
        <v>6.0900359999999996</v>
      </c>
      <c r="F25" s="6">
        <f>E25/D25 - 1</f>
        <v>0.15004223405997053</v>
      </c>
    </row>
    <row r="26" spans="1:6" x14ac:dyDescent="0.55000000000000004">
      <c r="A26" s="7" t="s">
        <v>31</v>
      </c>
      <c r="B26" s="17">
        <f>SUMIFS(StatCan_FCR[VALUE], StatCan_FCR[GEO], "Manitoba", StatCan_FCR[Type of cash receipts], $A26, StatCan_FCR[Year],B$24)</f>
        <v>417907</v>
      </c>
      <c r="C26" s="17">
        <f>SUMIFS(StatCan_FCR[VALUE], StatCan_FCR[GEO], "Manitoba", StatCan_FCR[Type of cash receipts], $A26, StatCan_FCR[Year],C$24)</f>
        <v>634270</v>
      </c>
      <c r="D26" s="8">
        <f t="shared" ref="D26:D28" si="0">B26/1000000</f>
        <v>0.41790699999999997</v>
      </c>
      <c r="E26" s="8">
        <f t="shared" ref="E26:E28" si="1">C26/1000000</f>
        <v>0.63427</v>
      </c>
      <c r="F26" s="6">
        <f t="shared" ref="F26:F28" si="2">E26/D26 - 1</f>
        <v>0.51773002127267564</v>
      </c>
    </row>
    <row r="27" spans="1:6" x14ac:dyDescent="0.55000000000000004">
      <c r="A27" s="7" t="s">
        <v>34</v>
      </c>
      <c r="B27" s="17">
        <f>SUMIFS(StatCan_FCR[VALUE], StatCan_FCR[GEO], "Manitoba", StatCan_FCR[Type of cash receipts], $A27, StatCan_FCR[Year],B$24)</f>
        <v>8493978</v>
      </c>
      <c r="C27" s="17">
        <f>SUMIFS(StatCan_FCR[VALUE], StatCan_FCR[GEO], "Manitoba", StatCan_FCR[Type of cash receipts], $A27, StatCan_FCR[Year],C$24)</f>
        <v>9749233</v>
      </c>
      <c r="D27" s="8">
        <f t="shared" si="0"/>
        <v>8.4939780000000003</v>
      </c>
      <c r="E27" s="8">
        <f t="shared" si="1"/>
        <v>9.7492330000000003</v>
      </c>
      <c r="F27" s="6">
        <f t="shared" si="2"/>
        <v>0.14778175785244563</v>
      </c>
    </row>
    <row r="28" spans="1:6" x14ac:dyDescent="0.55000000000000004">
      <c r="A28" s="7" t="s">
        <v>32</v>
      </c>
      <c r="B28" s="17">
        <f>SUMIFS(StatCan_FCR[VALUE], StatCan_FCR[GEO], "Manitoba", StatCan_FCR[Type of cash receipts], $A28, StatCan_FCR[Year],B$24)</f>
        <v>2780582</v>
      </c>
      <c r="C28" s="17">
        <f>SUMIFS(StatCan_FCR[VALUE], StatCan_FCR[GEO], "Manitoba", StatCan_FCR[Type of cash receipts], $A28, StatCan_FCR[Year],C$24)</f>
        <v>3024927</v>
      </c>
      <c r="D28" s="8">
        <f t="shared" si="0"/>
        <v>2.7805819999999999</v>
      </c>
      <c r="E28" s="8">
        <f t="shared" si="1"/>
        <v>3.0249269999999999</v>
      </c>
      <c r="F28" s="6">
        <f t="shared" si="2"/>
        <v>8.7875487937417507E-2</v>
      </c>
    </row>
    <row r="29" spans="1:6" x14ac:dyDescent="0.55000000000000004">
      <c r="A29" s="2"/>
    </row>
    <row r="30" spans="1:6" x14ac:dyDescent="0.55000000000000004">
      <c r="A30" s="9" t="s">
        <v>102</v>
      </c>
      <c r="B30" s="10">
        <f>A22</f>
        <v>2022</v>
      </c>
    </row>
    <row r="32" spans="1:6" x14ac:dyDescent="0.55000000000000004">
      <c r="A32" t="s">
        <v>110</v>
      </c>
      <c r="B32" s="11" t="s">
        <v>115</v>
      </c>
      <c r="C32" s="11" t="s">
        <v>109</v>
      </c>
    </row>
    <row r="33" spans="1:4" x14ac:dyDescent="0.55000000000000004">
      <c r="A33" s="4" t="s">
        <v>20</v>
      </c>
      <c r="B33">
        <f>SUMIFS(StatCan_FCR[VALUE], StatCan_FCR[GEO], tb_FCR_rank[[#This Row],[Province]], StatCan_FCR[Type of cash receipts], "Total farm cash receipts", StatCan_FCR[Year],B$30)</f>
        <v>156627</v>
      </c>
      <c r="C33">
        <f t="shared" ref="C33:C45" si="3">RANK(B33, B$32:B$44, 0)</f>
        <v>10</v>
      </c>
    </row>
    <row r="34" spans="1:4" x14ac:dyDescent="0.55000000000000004">
      <c r="A34" s="4" t="s">
        <v>19</v>
      </c>
      <c r="B34">
        <f>SUMIFS(StatCan_FCR[VALUE], StatCan_FCR[GEO], tb_FCR_rank[[#This Row],[Province]], StatCan_FCR[Type of cash receipts], "Total farm cash receipts", StatCan_FCR[Year],B$30)</f>
        <v>727712</v>
      </c>
      <c r="C34">
        <f t="shared" si="3"/>
        <v>9</v>
      </c>
    </row>
    <row r="35" spans="1:4" x14ac:dyDescent="0.55000000000000004">
      <c r="A35" s="4" t="s">
        <v>18</v>
      </c>
      <c r="B35">
        <f>SUMIFS(StatCan_FCR[VALUE], StatCan_FCR[GEO], tb_FCR_rank[[#This Row],[Province]], StatCan_FCR[Type of cash receipts], "Total farm cash receipts", StatCan_FCR[Year],B$30)</f>
        <v>737817</v>
      </c>
      <c r="C35">
        <f t="shared" si="3"/>
        <v>8</v>
      </c>
    </row>
    <row r="36" spans="1:4" x14ac:dyDescent="0.55000000000000004">
      <c r="A36" s="4" t="s">
        <v>17</v>
      </c>
      <c r="B36">
        <f>SUMIFS(StatCan_FCR[VALUE], StatCan_FCR[GEO], tb_FCR_rank[[#This Row],[Province]], StatCan_FCR[Type of cash receipts], "Total farm cash receipts", StatCan_FCR[Year],B$30)</f>
        <v>1141626</v>
      </c>
      <c r="C36">
        <f t="shared" si="3"/>
        <v>7</v>
      </c>
    </row>
    <row r="37" spans="1:4" x14ac:dyDescent="0.55000000000000004">
      <c r="A37" s="4" t="s">
        <v>16</v>
      </c>
      <c r="B37">
        <f>SUMIFS(StatCan_FCR[VALUE], StatCan_FCR[GEO], tb_FCR_rank[[#This Row],[Province]], StatCan_FCR[Type of cash receipts], "Total farm cash receipts", StatCan_FCR[Year],B$30)</f>
        <v>12732762</v>
      </c>
      <c r="C37">
        <f t="shared" si="3"/>
        <v>4</v>
      </c>
    </row>
    <row r="38" spans="1:4" ht="14.7" thickBot="1" x14ac:dyDescent="0.6">
      <c r="A38" s="4" t="s">
        <v>15</v>
      </c>
      <c r="B38">
        <f>SUMIFS(StatCan_FCR[VALUE], StatCan_FCR[GEO], tb_FCR_rank[[#This Row],[Province]], StatCan_FCR[Type of cash receipts], "Total farm cash receipts", StatCan_FCR[Year],B$30)</f>
        <v>21670859</v>
      </c>
      <c r="C38">
        <f t="shared" si="3"/>
        <v>2</v>
      </c>
    </row>
    <row r="39" spans="1:4" ht="14.7" thickBot="1" x14ac:dyDescent="0.6">
      <c r="A39" s="12" t="s">
        <v>0</v>
      </c>
      <c r="B39" s="18">
        <f>SUMIFS(StatCan_FCR[VALUE], StatCan_FCR[GEO], tb_FCR_rank[[#This Row],[Province]], StatCan_FCR[Type of cash receipts], "Total farm cash receipts", StatCan_FCR[Year],B$30)</f>
        <v>9749233</v>
      </c>
      <c r="C39" s="14">
        <f t="shared" si="3"/>
        <v>5</v>
      </c>
    </row>
    <row r="40" spans="1:4" x14ac:dyDescent="0.55000000000000004">
      <c r="A40" s="4" t="s">
        <v>14</v>
      </c>
      <c r="B40">
        <f>SUMIFS(StatCan_FCR[VALUE], StatCan_FCR[GEO], tb_FCR_rank[[#This Row],[Province]], StatCan_FCR[Type of cash receipts], "Total farm cash receipts", StatCan_FCR[Year],B$30)</f>
        <v>21161290</v>
      </c>
      <c r="C40">
        <f t="shared" si="3"/>
        <v>3</v>
      </c>
    </row>
    <row r="41" spans="1:4" x14ac:dyDescent="0.55000000000000004">
      <c r="A41" s="4" t="s">
        <v>13</v>
      </c>
      <c r="B41">
        <f>SUMIFS(StatCan_FCR[VALUE], StatCan_FCR[GEO], tb_FCR_rank[[#This Row],[Province]], StatCan_FCR[Type of cash receipts], "Total farm cash receipts", StatCan_FCR[Year],B$30)</f>
        <v>22253394</v>
      </c>
      <c r="C41">
        <f t="shared" si="3"/>
        <v>1</v>
      </c>
    </row>
    <row r="42" spans="1:4" x14ac:dyDescent="0.55000000000000004">
      <c r="A42" s="4" t="s">
        <v>12</v>
      </c>
      <c r="B42">
        <f>SUMIFS(StatCan_FCR[VALUE], StatCan_FCR[GEO], tb_FCR_rank[[#This Row],[Province]], StatCan_FCR[Type of cash receipts], "Total farm cash receipts", StatCan_FCR[Year],B$30)</f>
        <v>4695700</v>
      </c>
      <c r="C42">
        <f t="shared" si="3"/>
        <v>6</v>
      </c>
    </row>
    <row r="43" spans="1:4" x14ac:dyDescent="0.55000000000000004">
      <c r="A43" s="4" t="s">
        <v>11</v>
      </c>
      <c r="B43">
        <f>SUMIFS(StatCan_FCR[VALUE], StatCan_FCR[GEO], tb_FCR_rank[[#This Row],[Province]], StatCan_FCR[Type of cash receipts], "Total farm cash receipts", StatCan_FCR[Year],B$30)</f>
        <v>0</v>
      </c>
      <c r="C43">
        <f t="shared" si="3"/>
        <v>11</v>
      </c>
    </row>
    <row r="44" spans="1:4" x14ac:dyDescent="0.55000000000000004">
      <c r="A44" s="4" t="s">
        <v>10</v>
      </c>
      <c r="B44">
        <f>SUMIFS(StatCan_FCR[VALUE], StatCan_FCR[GEO], tb_FCR_rank[[#This Row],[Province]], StatCan_FCR[Type of cash receipts], "Total farm cash receipts", StatCan_FCR[Year],B$30)</f>
        <v>0</v>
      </c>
      <c r="C44">
        <f t="shared" si="3"/>
        <v>11</v>
      </c>
    </row>
    <row r="45" spans="1:4" x14ac:dyDescent="0.55000000000000004">
      <c r="A45" s="4" t="s">
        <v>9</v>
      </c>
      <c r="B45">
        <f>SUMIFS(StatCan_FCR[VALUE], StatCan_FCR[GEO], tb_FCR_rank[[#This Row],[Province]], StatCan_FCR[Type of cash receipts], "Total farm cash receipts", StatCan_FCR[Year],B$30)</f>
        <v>0</v>
      </c>
      <c r="C45">
        <f t="shared" si="3"/>
        <v>11</v>
      </c>
    </row>
    <row r="46" spans="1:4" x14ac:dyDescent="0.55000000000000004">
      <c r="A46" s="2"/>
      <c r="B46" s="3"/>
      <c r="C46" s="3"/>
      <c r="D46" s="3"/>
    </row>
    <row r="47" spans="1:4" x14ac:dyDescent="0.55000000000000004">
      <c r="A47" s="2"/>
      <c r="B47" s="3"/>
      <c r="C47" s="3"/>
      <c r="D47" s="3"/>
    </row>
    <row r="48" spans="1:4" x14ac:dyDescent="0.55000000000000004">
      <c r="A48" s="2"/>
      <c r="B48" s="3"/>
      <c r="C48" s="3"/>
      <c r="D48" s="3"/>
    </row>
    <row r="49" spans="1:4" x14ac:dyDescent="0.55000000000000004">
      <c r="A49" s="2"/>
      <c r="B49" s="3"/>
      <c r="C49" s="3"/>
      <c r="D49" s="3"/>
    </row>
  </sheetData>
  <pageMargins left="0.7" right="0.7" top="0.75" bottom="0.75" header="0.3" footer="0.3"/>
  <pageSetup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0"/>
  <sheetViews>
    <sheetView workbookViewId="0">
      <selection activeCell="D32" sqref="D32"/>
    </sheetView>
  </sheetViews>
  <sheetFormatPr defaultRowHeight="14.4" x14ac:dyDescent="0.55000000000000004"/>
  <cols>
    <col min="1" max="1" width="6.5234375" customWidth="1"/>
    <col min="2" max="2" width="23.3671875" bestFit="1" customWidth="1"/>
    <col min="3" max="3" width="24.05078125" bestFit="1" customWidth="1"/>
    <col min="4" max="4" width="8.68359375" customWidth="1"/>
  </cols>
  <sheetData>
    <row r="1" spans="1:4" x14ac:dyDescent="0.55000000000000004">
      <c r="A1" s="3" t="s">
        <v>2</v>
      </c>
      <c r="B1" s="3" t="s">
        <v>37</v>
      </c>
      <c r="C1" s="3" t="s">
        <v>27</v>
      </c>
      <c r="D1" s="3" t="s">
        <v>39</v>
      </c>
    </row>
    <row r="2" spans="1:4" x14ac:dyDescent="0.55000000000000004">
      <c r="A2" s="3">
        <v>2012</v>
      </c>
      <c r="B2" s="3" t="s">
        <v>13</v>
      </c>
      <c r="C2" s="3" t="s">
        <v>53</v>
      </c>
      <c r="D2" s="3">
        <v>761058</v>
      </c>
    </row>
    <row r="3" spans="1:4" x14ac:dyDescent="0.55000000000000004">
      <c r="A3" s="3">
        <v>2013</v>
      </c>
      <c r="B3" s="3" t="s">
        <v>13</v>
      </c>
      <c r="C3" s="3" t="s">
        <v>53</v>
      </c>
      <c r="D3" s="3">
        <v>891608</v>
      </c>
    </row>
    <row r="4" spans="1:4" x14ac:dyDescent="0.55000000000000004">
      <c r="A4" s="3">
        <v>2014</v>
      </c>
      <c r="B4" s="3" t="s">
        <v>13</v>
      </c>
      <c r="C4" s="3" t="s">
        <v>53</v>
      </c>
      <c r="D4" s="3">
        <v>1020225</v>
      </c>
    </row>
    <row r="5" spans="1:4" x14ac:dyDescent="0.55000000000000004">
      <c r="A5" s="3">
        <v>2015</v>
      </c>
      <c r="B5" s="3" t="s">
        <v>13</v>
      </c>
      <c r="C5" s="3" t="s">
        <v>53</v>
      </c>
      <c r="D5" s="3">
        <v>1129305</v>
      </c>
    </row>
    <row r="6" spans="1:4" x14ac:dyDescent="0.55000000000000004">
      <c r="A6" s="3">
        <v>2016</v>
      </c>
      <c r="B6" s="3" t="s">
        <v>13</v>
      </c>
      <c r="C6" s="3" t="s">
        <v>53</v>
      </c>
      <c r="D6" s="3">
        <v>1020140</v>
      </c>
    </row>
    <row r="7" spans="1:4" x14ac:dyDescent="0.55000000000000004">
      <c r="A7" s="3">
        <v>2017</v>
      </c>
      <c r="B7" s="3" t="s">
        <v>13</v>
      </c>
      <c r="C7" s="3" t="s">
        <v>53</v>
      </c>
      <c r="D7" s="3">
        <v>988089</v>
      </c>
    </row>
    <row r="8" spans="1:4" x14ac:dyDescent="0.55000000000000004">
      <c r="A8" s="3">
        <v>2018</v>
      </c>
      <c r="B8" s="3" t="s">
        <v>13</v>
      </c>
      <c r="C8" s="3" t="s">
        <v>53</v>
      </c>
      <c r="D8" s="3">
        <v>1030666</v>
      </c>
    </row>
    <row r="9" spans="1:4" x14ac:dyDescent="0.55000000000000004">
      <c r="A9" s="3">
        <v>2019</v>
      </c>
      <c r="B9" s="3" t="s">
        <v>13</v>
      </c>
      <c r="C9" s="3" t="s">
        <v>53</v>
      </c>
      <c r="D9" s="3">
        <v>1116508</v>
      </c>
    </row>
    <row r="10" spans="1:4" x14ac:dyDescent="0.55000000000000004">
      <c r="A10" s="3">
        <v>2020</v>
      </c>
      <c r="B10" s="3" t="s">
        <v>13</v>
      </c>
      <c r="C10" s="3" t="s">
        <v>53</v>
      </c>
      <c r="D10" s="3">
        <v>1261057</v>
      </c>
    </row>
    <row r="11" spans="1:4" x14ac:dyDescent="0.55000000000000004">
      <c r="A11" s="3">
        <v>2021</v>
      </c>
      <c r="B11" s="3" t="s">
        <v>13</v>
      </c>
      <c r="C11" s="3" t="s">
        <v>53</v>
      </c>
      <c r="D11" s="3">
        <v>906784</v>
      </c>
    </row>
    <row r="12" spans="1:4" x14ac:dyDescent="0.55000000000000004">
      <c r="A12" s="3">
        <v>2022</v>
      </c>
      <c r="B12" s="3" t="s">
        <v>13</v>
      </c>
      <c r="C12" s="3" t="s">
        <v>53</v>
      </c>
      <c r="D12" s="3">
        <v>1995935</v>
      </c>
    </row>
    <row r="13" spans="1:4" x14ac:dyDescent="0.55000000000000004">
      <c r="A13" s="3">
        <v>2012</v>
      </c>
      <c r="B13" s="3" t="s">
        <v>12</v>
      </c>
      <c r="C13" s="3" t="s">
        <v>53</v>
      </c>
      <c r="D13" s="3">
        <v>623572</v>
      </c>
    </row>
    <row r="14" spans="1:4" x14ac:dyDescent="0.55000000000000004">
      <c r="A14" s="3">
        <v>2013</v>
      </c>
      <c r="B14" s="3" t="s">
        <v>12</v>
      </c>
      <c r="C14" s="3" t="s">
        <v>53</v>
      </c>
      <c r="D14" s="3">
        <v>645776</v>
      </c>
    </row>
    <row r="15" spans="1:4" x14ac:dyDescent="0.55000000000000004">
      <c r="A15" s="3">
        <v>2014</v>
      </c>
      <c r="B15" s="3" t="s">
        <v>12</v>
      </c>
      <c r="C15" s="3" t="s">
        <v>53</v>
      </c>
      <c r="D15" s="3">
        <v>694990</v>
      </c>
    </row>
    <row r="16" spans="1:4" x14ac:dyDescent="0.55000000000000004">
      <c r="A16" s="3">
        <v>2015</v>
      </c>
      <c r="B16" s="3" t="s">
        <v>12</v>
      </c>
      <c r="C16" s="3" t="s">
        <v>53</v>
      </c>
      <c r="D16" s="3">
        <v>742438</v>
      </c>
    </row>
    <row r="17" spans="1:4" x14ac:dyDescent="0.55000000000000004">
      <c r="A17" s="3">
        <v>2016</v>
      </c>
      <c r="B17" s="3" t="s">
        <v>12</v>
      </c>
      <c r="C17" s="3" t="s">
        <v>53</v>
      </c>
      <c r="D17" s="3">
        <v>756905</v>
      </c>
    </row>
    <row r="18" spans="1:4" x14ac:dyDescent="0.55000000000000004">
      <c r="A18" s="3">
        <v>2017</v>
      </c>
      <c r="B18" s="3" t="s">
        <v>12</v>
      </c>
      <c r="C18" s="3" t="s">
        <v>53</v>
      </c>
      <c r="D18" s="3">
        <v>760779</v>
      </c>
    </row>
    <row r="19" spans="1:4" x14ac:dyDescent="0.55000000000000004">
      <c r="A19" s="3">
        <v>2018</v>
      </c>
      <c r="B19" s="3" t="s">
        <v>12</v>
      </c>
      <c r="C19" s="3" t="s">
        <v>53</v>
      </c>
      <c r="D19" s="3">
        <v>778413</v>
      </c>
    </row>
    <row r="20" spans="1:4" x14ac:dyDescent="0.55000000000000004">
      <c r="A20" s="3">
        <v>2019</v>
      </c>
      <c r="B20" s="3" t="s">
        <v>12</v>
      </c>
      <c r="C20" s="3" t="s">
        <v>53</v>
      </c>
      <c r="D20" s="3">
        <v>801405</v>
      </c>
    </row>
    <row r="21" spans="1:4" x14ac:dyDescent="0.55000000000000004">
      <c r="A21" s="3">
        <v>2020</v>
      </c>
      <c r="B21" s="3" t="s">
        <v>12</v>
      </c>
      <c r="C21" s="3" t="s">
        <v>53</v>
      </c>
      <c r="D21" s="3">
        <v>756058</v>
      </c>
    </row>
    <row r="22" spans="1:4" x14ac:dyDescent="0.55000000000000004">
      <c r="A22" s="3">
        <v>2021</v>
      </c>
      <c r="B22" s="3" t="s">
        <v>12</v>
      </c>
      <c r="C22" s="3" t="s">
        <v>53</v>
      </c>
      <c r="D22" s="3">
        <v>1055535</v>
      </c>
    </row>
    <row r="23" spans="1:4" x14ac:dyDescent="0.55000000000000004">
      <c r="A23" s="3">
        <v>2022</v>
      </c>
      <c r="B23" s="3" t="s">
        <v>12</v>
      </c>
      <c r="C23" s="3" t="s">
        <v>53</v>
      </c>
      <c r="D23" s="3">
        <v>1281528</v>
      </c>
    </row>
    <row r="24" spans="1:4" x14ac:dyDescent="0.55000000000000004">
      <c r="A24" s="3">
        <v>2012</v>
      </c>
      <c r="B24" s="3" t="s">
        <v>0</v>
      </c>
      <c r="C24" s="3" t="s">
        <v>53</v>
      </c>
      <c r="D24" s="3">
        <v>328450</v>
      </c>
    </row>
    <row r="25" spans="1:4" x14ac:dyDescent="0.55000000000000004">
      <c r="A25" s="3">
        <v>2013</v>
      </c>
      <c r="B25" s="3" t="s">
        <v>0</v>
      </c>
      <c r="C25" s="3" t="s">
        <v>53</v>
      </c>
      <c r="D25" s="3">
        <v>294539</v>
      </c>
    </row>
    <row r="26" spans="1:4" x14ac:dyDescent="0.55000000000000004">
      <c r="A26" s="3">
        <v>2014</v>
      </c>
      <c r="B26" s="3" t="s">
        <v>0</v>
      </c>
      <c r="C26" s="3" t="s">
        <v>53</v>
      </c>
      <c r="D26" s="3">
        <v>278633</v>
      </c>
    </row>
    <row r="27" spans="1:4" x14ac:dyDescent="0.55000000000000004">
      <c r="A27" s="3">
        <v>2015</v>
      </c>
      <c r="B27" s="3" t="s">
        <v>0</v>
      </c>
      <c r="C27" s="3" t="s">
        <v>53</v>
      </c>
      <c r="D27" s="3">
        <v>308248</v>
      </c>
    </row>
    <row r="28" spans="1:4" x14ac:dyDescent="0.55000000000000004">
      <c r="A28" s="3">
        <v>2016</v>
      </c>
      <c r="B28" s="3" t="s">
        <v>0</v>
      </c>
      <c r="C28" s="3" t="s">
        <v>53</v>
      </c>
      <c r="D28" s="3">
        <v>330683</v>
      </c>
    </row>
    <row r="29" spans="1:4" x14ac:dyDescent="0.55000000000000004">
      <c r="A29" s="3">
        <v>2017</v>
      </c>
      <c r="B29" s="3" t="s">
        <v>0</v>
      </c>
      <c r="C29" s="3" t="s">
        <v>53</v>
      </c>
      <c r="D29" s="3">
        <v>284377</v>
      </c>
    </row>
    <row r="30" spans="1:4" x14ac:dyDescent="0.55000000000000004">
      <c r="A30" s="3">
        <v>2018</v>
      </c>
      <c r="B30" s="3" t="s">
        <v>0</v>
      </c>
      <c r="C30" s="3" t="s">
        <v>53</v>
      </c>
      <c r="D30" s="3">
        <v>281030</v>
      </c>
    </row>
    <row r="31" spans="1:4" x14ac:dyDescent="0.55000000000000004">
      <c r="A31" s="3">
        <v>2019</v>
      </c>
      <c r="B31" s="3" t="s">
        <v>0</v>
      </c>
      <c r="C31" s="3" t="s">
        <v>53</v>
      </c>
      <c r="D31" s="3">
        <v>342894</v>
      </c>
    </row>
    <row r="32" spans="1:4" x14ac:dyDescent="0.55000000000000004">
      <c r="A32" s="3">
        <v>2020</v>
      </c>
      <c r="B32" s="3" t="s">
        <v>0</v>
      </c>
      <c r="C32" s="3" t="s">
        <v>53</v>
      </c>
      <c r="D32" s="3">
        <v>391344</v>
      </c>
    </row>
    <row r="33" spans="1:4" x14ac:dyDescent="0.55000000000000004">
      <c r="A33" s="3">
        <v>2021</v>
      </c>
      <c r="B33" s="3" t="s">
        <v>0</v>
      </c>
      <c r="C33" s="3" t="s">
        <v>53</v>
      </c>
      <c r="D33" s="3">
        <v>481199</v>
      </c>
    </row>
    <row r="34" spans="1:4" x14ac:dyDescent="0.55000000000000004">
      <c r="A34" s="3">
        <v>2022</v>
      </c>
      <c r="B34" s="3" t="s">
        <v>0</v>
      </c>
      <c r="C34" s="3" t="s">
        <v>53</v>
      </c>
      <c r="D34" s="3">
        <v>628574</v>
      </c>
    </row>
    <row r="35" spans="1:4" x14ac:dyDescent="0.55000000000000004">
      <c r="A35" s="3">
        <v>2012</v>
      </c>
      <c r="B35" s="3" t="s">
        <v>17</v>
      </c>
      <c r="C35" s="3" t="s">
        <v>53</v>
      </c>
      <c r="D35" s="3">
        <v>0</v>
      </c>
    </row>
    <row r="36" spans="1:4" x14ac:dyDescent="0.55000000000000004">
      <c r="A36" s="3">
        <v>2013</v>
      </c>
      <c r="B36" s="3" t="s">
        <v>17</v>
      </c>
      <c r="C36" s="3" t="s">
        <v>53</v>
      </c>
      <c r="D36" s="3">
        <v>0</v>
      </c>
    </row>
    <row r="37" spans="1:4" x14ac:dyDescent="0.55000000000000004">
      <c r="A37" s="3">
        <v>2014</v>
      </c>
      <c r="B37" s="3" t="s">
        <v>17</v>
      </c>
      <c r="C37" s="3" t="s">
        <v>53</v>
      </c>
      <c r="D37" s="3">
        <v>0</v>
      </c>
    </row>
    <row r="38" spans="1:4" x14ac:dyDescent="0.55000000000000004">
      <c r="A38" s="3">
        <v>2015</v>
      </c>
      <c r="B38" s="3" t="s">
        <v>17</v>
      </c>
      <c r="C38" s="3" t="s">
        <v>53</v>
      </c>
      <c r="D38" s="3">
        <v>0</v>
      </c>
    </row>
    <row r="39" spans="1:4" x14ac:dyDescent="0.55000000000000004">
      <c r="A39" s="3">
        <v>2016</v>
      </c>
      <c r="B39" s="3" t="s">
        <v>17</v>
      </c>
      <c r="C39" s="3" t="s">
        <v>53</v>
      </c>
      <c r="D39" s="3">
        <v>0</v>
      </c>
    </row>
    <row r="40" spans="1:4" x14ac:dyDescent="0.55000000000000004">
      <c r="A40" s="3">
        <v>2017</v>
      </c>
      <c r="B40" s="3" t="s">
        <v>17</v>
      </c>
      <c r="C40" s="3" t="s">
        <v>53</v>
      </c>
      <c r="D40" s="3">
        <v>62904</v>
      </c>
    </row>
    <row r="41" spans="1:4" x14ac:dyDescent="0.55000000000000004">
      <c r="A41" s="3">
        <v>2018</v>
      </c>
      <c r="B41" s="3" t="s">
        <v>17</v>
      </c>
      <c r="C41" s="3" t="s">
        <v>53</v>
      </c>
      <c r="D41" s="3">
        <v>0</v>
      </c>
    </row>
    <row r="42" spans="1:4" x14ac:dyDescent="0.55000000000000004">
      <c r="A42" s="3">
        <v>2019</v>
      </c>
      <c r="B42" s="3" t="s">
        <v>17</v>
      </c>
      <c r="C42" s="3" t="s">
        <v>53</v>
      </c>
      <c r="D42" s="3">
        <v>70525</v>
      </c>
    </row>
    <row r="43" spans="1:4" x14ac:dyDescent="0.55000000000000004">
      <c r="A43" s="3">
        <v>2020</v>
      </c>
      <c r="B43" s="3" t="s">
        <v>17</v>
      </c>
      <c r="C43" s="3" t="s">
        <v>53</v>
      </c>
      <c r="D43" s="3">
        <v>0</v>
      </c>
    </row>
    <row r="44" spans="1:4" x14ac:dyDescent="0.55000000000000004">
      <c r="A44" s="3">
        <v>2021</v>
      </c>
      <c r="B44" s="3" t="s">
        <v>17</v>
      </c>
      <c r="C44" s="3" t="s">
        <v>53</v>
      </c>
      <c r="D44" s="3">
        <v>0</v>
      </c>
    </row>
    <row r="45" spans="1:4" x14ac:dyDescent="0.55000000000000004">
      <c r="A45" s="3">
        <v>2022</v>
      </c>
      <c r="B45" s="3" t="s">
        <v>17</v>
      </c>
      <c r="C45" s="3" t="s">
        <v>53</v>
      </c>
      <c r="D45" s="3">
        <v>57871</v>
      </c>
    </row>
    <row r="46" spans="1:4" x14ac:dyDescent="0.55000000000000004">
      <c r="A46" s="3">
        <v>2012</v>
      </c>
      <c r="B46" s="3" t="s">
        <v>20</v>
      </c>
      <c r="C46" s="3" t="s">
        <v>53</v>
      </c>
      <c r="D46" s="3">
        <v>0</v>
      </c>
    </row>
    <row r="47" spans="1:4" x14ac:dyDescent="0.55000000000000004">
      <c r="A47" s="3">
        <v>2013</v>
      </c>
      <c r="B47" s="3" t="s">
        <v>20</v>
      </c>
      <c r="C47" s="3" t="s">
        <v>53</v>
      </c>
      <c r="D47" s="3">
        <v>0</v>
      </c>
    </row>
    <row r="48" spans="1:4" x14ac:dyDescent="0.55000000000000004">
      <c r="A48" s="3">
        <v>2014</v>
      </c>
      <c r="B48" s="3" t="s">
        <v>20</v>
      </c>
      <c r="C48" s="3" t="s">
        <v>53</v>
      </c>
      <c r="D48" s="3">
        <v>0</v>
      </c>
    </row>
    <row r="49" spans="1:4" x14ac:dyDescent="0.55000000000000004">
      <c r="A49" s="3">
        <v>2015</v>
      </c>
      <c r="B49" s="3" t="s">
        <v>20</v>
      </c>
      <c r="C49" s="3" t="s">
        <v>53</v>
      </c>
      <c r="D49" s="3">
        <v>0</v>
      </c>
    </row>
    <row r="50" spans="1:4" x14ac:dyDescent="0.55000000000000004">
      <c r="A50" s="3">
        <v>2016</v>
      </c>
      <c r="B50" s="3" t="s">
        <v>20</v>
      </c>
      <c r="C50" s="3" t="s">
        <v>53</v>
      </c>
      <c r="D50" s="3">
        <v>0</v>
      </c>
    </row>
    <row r="51" spans="1:4" x14ac:dyDescent="0.55000000000000004">
      <c r="A51" s="3">
        <v>2017</v>
      </c>
      <c r="B51" s="3" t="s">
        <v>20</v>
      </c>
      <c r="C51" s="3" t="s">
        <v>53</v>
      </c>
      <c r="D51" s="3">
        <v>0</v>
      </c>
    </row>
    <row r="52" spans="1:4" x14ac:dyDescent="0.55000000000000004">
      <c r="A52" s="3">
        <v>2018</v>
      </c>
      <c r="B52" s="3" t="s">
        <v>20</v>
      </c>
      <c r="C52" s="3" t="s">
        <v>53</v>
      </c>
      <c r="D52" s="3">
        <v>0</v>
      </c>
    </row>
    <row r="53" spans="1:4" x14ac:dyDescent="0.55000000000000004">
      <c r="A53" s="3">
        <v>2019</v>
      </c>
      <c r="B53" s="3" t="s">
        <v>20</v>
      </c>
      <c r="C53" s="3" t="s">
        <v>53</v>
      </c>
      <c r="D53" s="3">
        <v>0</v>
      </c>
    </row>
    <row r="54" spans="1:4" x14ac:dyDescent="0.55000000000000004">
      <c r="A54" s="3">
        <v>2020</v>
      </c>
      <c r="B54" s="3" t="s">
        <v>20</v>
      </c>
      <c r="C54" s="3" t="s">
        <v>53</v>
      </c>
      <c r="D54" s="3">
        <v>0</v>
      </c>
    </row>
    <row r="55" spans="1:4" x14ac:dyDescent="0.55000000000000004">
      <c r="A55" s="3">
        <v>2021</v>
      </c>
      <c r="B55" s="3" t="s">
        <v>20</v>
      </c>
      <c r="C55" s="3" t="s">
        <v>53</v>
      </c>
      <c r="D55" s="3">
        <v>0</v>
      </c>
    </row>
    <row r="56" spans="1:4" x14ac:dyDescent="0.55000000000000004">
      <c r="A56" s="3">
        <v>2022</v>
      </c>
      <c r="B56" s="3" t="s">
        <v>20</v>
      </c>
      <c r="C56" s="3" t="s">
        <v>53</v>
      </c>
      <c r="D56" s="3">
        <v>0</v>
      </c>
    </row>
    <row r="57" spans="1:4" x14ac:dyDescent="0.55000000000000004">
      <c r="A57" s="3">
        <v>2012</v>
      </c>
      <c r="B57" s="3" t="s">
        <v>18</v>
      </c>
      <c r="C57" s="3" t="s">
        <v>53</v>
      </c>
      <c r="D57" s="3">
        <v>193694</v>
      </c>
    </row>
    <row r="58" spans="1:4" x14ac:dyDescent="0.55000000000000004">
      <c r="A58" s="3">
        <v>2013</v>
      </c>
      <c r="B58" s="3" t="s">
        <v>18</v>
      </c>
      <c r="C58" s="3" t="s">
        <v>53</v>
      </c>
      <c r="D58" s="3">
        <v>0</v>
      </c>
    </row>
    <row r="59" spans="1:4" x14ac:dyDescent="0.55000000000000004">
      <c r="A59" s="3">
        <v>2014</v>
      </c>
      <c r="B59" s="3" t="s">
        <v>18</v>
      </c>
      <c r="C59" s="3" t="s">
        <v>53</v>
      </c>
      <c r="D59" s="3">
        <v>174074</v>
      </c>
    </row>
    <row r="60" spans="1:4" x14ac:dyDescent="0.55000000000000004">
      <c r="A60" s="3">
        <v>2015</v>
      </c>
      <c r="B60" s="3" t="s">
        <v>18</v>
      </c>
      <c r="C60" s="3" t="s">
        <v>53</v>
      </c>
      <c r="D60" s="3">
        <v>173513</v>
      </c>
    </row>
    <row r="61" spans="1:4" x14ac:dyDescent="0.55000000000000004">
      <c r="A61" s="3">
        <v>2016</v>
      </c>
      <c r="B61" s="3" t="s">
        <v>18</v>
      </c>
      <c r="C61" s="3" t="s">
        <v>53</v>
      </c>
      <c r="D61" s="3">
        <v>217527</v>
      </c>
    </row>
    <row r="62" spans="1:4" x14ac:dyDescent="0.55000000000000004">
      <c r="A62" s="3">
        <v>2017</v>
      </c>
      <c r="B62" s="3" t="s">
        <v>18</v>
      </c>
      <c r="C62" s="3" t="s">
        <v>53</v>
      </c>
      <c r="D62" s="3">
        <v>216967</v>
      </c>
    </row>
    <row r="63" spans="1:4" x14ac:dyDescent="0.55000000000000004">
      <c r="A63" s="3">
        <v>2018</v>
      </c>
      <c r="B63" s="3" t="s">
        <v>18</v>
      </c>
      <c r="C63" s="3" t="s">
        <v>53</v>
      </c>
      <c r="D63" s="3">
        <v>211831</v>
      </c>
    </row>
    <row r="64" spans="1:4" x14ac:dyDescent="0.55000000000000004">
      <c r="A64" s="3">
        <v>2019</v>
      </c>
      <c r="B64" s="3" t="s">
        <v>18</v>
      </c>
      <c r="C64" s="3" t="s">
        <v>53</v>
      </c>
      <c r="D64" s="3">
        <v>128034</v>
      </c>
    </row>
    <row r="65" spans="1:4" x14ac:dyDescent="0.55000000000000004">
      <c r="A65" s="3">
        <v>2020</v>
      </c>
      <c r="B65" s="3" t="s">
        <v>18</v>
      </c>
      <c r="C65" s="3" t="s">
        <v>53</v>
      </c>
      <c r="D65" s="3">
        <v>267548</v>
      </c>
    </row>
    <row r="66" spans="1:4" x14ac:dyDescent="0.55000000000000004">
      <c r="A66" s="3">
        <v>2021</v>
      </c>
      <c r="B66" s="3" t="s">
        <v>18</v>
      </c>
      <c r="C66" s="3" t="s">
        <v>53</v>
      </c>
      <c r="D66" s="3">
        <v>308771</v>
      </c>
    </row>
    <row r="67" spans="1:4" x14ac:dyDescent="0.55000000000000004">
      <c r="A67" s="3">
        <v>2022</v>
      </c>
      <c r="B67" s="3" t="s">
        <v>18</v>
      </c>
      <c r="C67" s="3" t="s">
        <v>53</v>
      </c>
      <c r="D67" s="3">
        <v>226489</v>
      </c>
    </row>
    <row r="68" spans="1:4" x14ac:dyDescent="0.55000000000000004">
      <c r="A68" s="3">
        <v>2012</v>
      </c>
      <c r="B68" s="3" t="s">
        <v>15</v>
      </c>
      <c r="C68" s="3" t="s">
        <v>53</v>
      </c>
      <c r="D68" s="3">
        <v>2741871</v>
      </c>
    </row>
    <row r="69" spans="1:4" x14ac:dyDescent="0.55000000000000004">
      <c r="A69" s="3">
        <v>2013</v>
      </c>
      <c r="B69" s="3" t="s">
        <v>15</v>
      </c>
      <c r="C69" s="3" t="s">
        <v>53</v>
      </c>
      <c r="D69" s="3">
        <v>3011800</v>
      </c>
    </row>
    <row r="70" spans="1:4" x14ac:dyDescent="0.55000000000000004">
      <c r="A70" s="3">
        <v>2014</v>
      </c>
      <c r="B70" s="3" t="s">
        <v>15</v>
      </c>
      <c r="C70" s="3" t="s">
        <v>53</v>
      </c>
      <c r="D70" s="3">
        <v>2956044</v>
      </c>
    </row>
    <row r="71" spans="1:4" x14ac:dyDescent="0.55000000000000004">
      <c r="A71" s="3">
        <v>2015</v>
      </c>
      <c r="B71" s="3" t="s">
        <v>15</v>
      </c>
      <c r="C71" s="3" t="s">
        <v>53</v>
      </c>
      <c r="D71" s="3">
        <v>3092962</v>
      </c>
    </row>
    <row r="72" spans="1:4" x14ac:dyDescent="0.55000000000000004">
      <c r="A72" s="3">
        <v>2016</v>
      </c>
      <c r="B72" s="3" t="s">
        <v>15</v>
      </c>
      <c r="C72" s="3" t="s">
        <v>53</v>
      </c>
      <c r="D72" s="3">
        <v>3236568</v>
      </c>
    </row>
    <row r="73" spans="1:4" x14ac:dyDescent="0.55000000000000004">
      <c r="A73" s="3">
        <v>2017</v>
      </c>
      <c r="B73" s="3" t="s">
        <v>15</v>
      </c>
      <c r="C73" s="3" t="s">
        <v>53</v>
      </c>
      <c r="D73" s="3">
        <v>3343191</v>
      </c>
    </row>
    <row r="74" spans="1:4" x14ac:dyDescent="0.55000000000000004">
      <c r="A74" s="3">
        <v>2018</v>
      </c>
      <c r="B74" s="3" t="s">
        <v>15</v>
      </c>
      <c r="C74" s="3" t="s">
        <v>53</v>
      </c>
      <c r="D74" s="3">
        <v>3325806</v>
      </c>
    </row>
    <row r="75" spans="1:4" x14ac:dyDescent="0.55000000000000004">
      <c r="A75" s="3">
        <v>2019</v>
      </c>
      <c r="B75" s="3" t="s">
        <v>15</v>
      </c>
      <c r="C75" s="3" t="s">
        <v>53</v>
      </c>
      <c r="D75" s="3">
        <v>3257696</v>
      </c>
    </row>
    <row r="76" spans="1:4" x14ac:dyDescent="0.55000000000000004">
      <c r="A76" s="3">
        <v>2020</v>
      </c>
      <c r="B76" s="3" t="s">
        <v>15</v>
      </c>
      <c r="C76" s="3" t="s">
        <v>53</v>
      </c>
      <c r="D76" s="3">
        <v>3431104</v>
      </c>
    </row>
    <row r="77" spans="1:4" x14ac:dyDescent="0.55000000000000004">
      <c r="A77" s="3">
        <v>2021</v>
      </c>
      <c r="B77" s="3" t="s">
        <v>15</v>
      </c>
      <c r="C77" s="3" t="s">
        <v>53</v>
      </c>
      <c r="D77" s="3">
        <v>3785202</v>
      </c>
    </row>
    <row r="78" spans="1:4" x14ac:dyDescent="0.55000000000000004">
      <c r="A78" s="3">
        <v>2022</v>
      </c>
      <c r="B78" s="3" t="s">
        <v>15</v>
      </c>
      <c r="C78" s="3" t="s">
        <v>53</v>
      </c>
      <c r="D78" s="3">
        <v>4138591</v>
      </c>
    </row>
    <row r="79" spans="1:4" x14ac:dyDescent="0.55000000000000004">
      <c r="A79" s="3">
        <v>2012</v>
      </c>
      <c r="B79" s="3" t="s">
        <v>19</v>
      </c>
      <c r="C79" s="3" t="s">
        <v>53</v>
      </c>
      <c r="D79" s="3">
        <v>0</v>
      </c>
    </row>
    <row r="80" spans="1:4" x14ac:dyDescent="0.55000000000000004">
      <c r="A80" s="3">
        <v>2013</v>
      </c>
      <c r="B80" s="3" t="s">
        <v>19</v>
      </c>
      <c r="C80" s="3" t="s">
        <v>53</v>
      </c>
      <c r="D80" s="3">
        <v>168</v>
      </c>
    </row>
    <row r="81" spans="1:4" x14ac:dyDescent="0.55000000000000004">
      <c r="A81" s="3">
        <v>2014</v>
      </c>
      <c r="B81" s="3" t="s">
        <v>19</v>
      </c>
      <c r="C81" s="3" t="s">
        <v>53</v>
      </c>
      <c r="D81" s="3">
        <v>0</v>
      </c>
    </row>
    <row r="82" spans="1:4" x14ac:dyDescent="0.55000000000000004">
      <c r="A82" s="3">
        <v>2015</v>
      </c>
      <c r="B82" s="3" t="s">
        <v>19</v>
      </c>
      <c r="C82" s="3" t="s">
        <v>53</v>
      </c>
      <c r="D82" s="3">
        <v>0</v>
      </c>
    </row>
    <row r="83" spans="1:4" x14ac:dyDescent="0.55000000000000004">
      <c r="A83" s="3">
        <v>2016</v>
      </c>
      <c r="B83" s="3" t="s">
        <v>19</v>
      </c>
      <c r="C83" s="3" t="s">
        <v>53</v>
      </c>
      <c r="D83" s="3">
        <v>0</v>
      </c>
    </row>
    <row r="84" spans="1:4" x14ac:dyDescent="0.55000000000000004">
      <c r="A84" s="3">
        <v>2017</v>
      </c>
      <c r="B84" s="3" t="s">
        <v>19</v>
      </c>
      <c r="C84" s="3" t="s">
        <v>53</v>
      </c>
      <c r="D84" s="3">
        <v>0</v>
      </c>
    </row>
    <row r="85" spans="1:4" x14ac:dyDescent="0.55000000000000004">
      <c r="A85" s="3">
        <v>2018</v>
      </c>
      <c r="B85" s="3" t="s">
        <v>19</v>
      </c>
      <c r="C85" s="3" t="s">
        <v>53</v>
      </c>
      <c r="D85" s="3">
        <v>0</v>
      </c>
    </row>
    <row r="86" spans="1:4" x14ac:dyDescent="0.55000000000000004">
      <c r="A86" s="3">
        <v>2019</v>
      </c>
      <c r="B86" s="3" t="s">
        <v>19</v>
      </c>
      <c r="C86" s="3" t="s">
        <v>53</v>
      </c>
      <c r="D86" s="3">
        <v>0</v>
      </c>
    </row>
    <row r="87" spans="1:4" x14ac:dyDescent="0.55000000000000004">
      <c r="A87" s="3">
        <v>2020</v>
      </c>
      <c r="B87" s="3" t="s">
        <v>19</v>
      </c>
      <c r="C87" s="3" t="s">
        <v>53</v>
      </c>
      <c r="D87" s="3">
        <v>0</v>
      </c>
    </row>
    <row r="88" spans="1:4" x14ac:dyDescent="0.55000000000000004">
      <c r="A88" s="3">
        <v>2021</v>
      </c>
      <c r="B88" s="3" t="s">
        <v>19</v>
      </c>
      <c r="C88" s="3" t="s">
        <v>53</v>
      </c>
      <c r="D88" s="3">
        <v>0</v>
      </c>
    </row>
    <row r="89" spans="1:4" x14ac:dyDescent="0.55000000000000004">
      <c r="A89" s="3">
        <v>2022</v>
      </c>
      <c r="B89" s="3" t="s">
        <v>19</v>
      </c>
      <c r="C89" s="3" t="s">
        <v>53</v>
      </c>
      <c r="D89" s="3">
        <v>366</v>
      </c>
    </row>
    <row r="90" spans="1:4" x14ac:dyDescent="0.55000000000000004">
      <c r="A90" s="3">
        <v>2012</v>
      </c>
      <c r="B90" s="3" t="s">
        <v>16</v>
      </c>
      <c r="C90" s="3" t="s">
        <v>53</v>
      </c>
      <c r="D90" s="3">
        <v>1885357</v>
      </c>
    </row>
    <row r="91" spans="1:4" x14ac:dyDescent="0.55000000000000004">
      <c r="A91" s="3">
        <v>2013</v>
      </c>
      <c r="B91" s="3" t="s">
        <v>16</v>
      </c>
      <c r="C91" s="3" t="s">
        <v>53</v>
      </c>
      <c r="D91" s="3">
        <v>2154232</v>
      </c>
    </row>
    <row r="92" spans="1:4" x14ac:dyDescent="0.55000000000000004">
      <c r="A92" s="3">
        <v>2014</v>
      </c>
      <c r="B92" s="3" t="s">
        <v>16</v>
      </c>
      <c r="C92" s="3" t="s">
        <v>53</v>
      </c>
      <c r="D92" s="3">
        <v>1948254</v>
      </c>
    </row>
    <row r="93" spans="1:4" x14ac:dyDescent="0.55000000000000004">
      <c r="A93" s="3">
        <v>2015</v>
      </c>
      <c r="B93" s="3" t="s">
        <v>16</v>
      </c>
      <c r="C93" s="3" t="s">
        <v>53</v>
      </c>
      <c r="D93" s="3">
        <v>1878662</v>
      </c>
    </row>
    <row r="94" spans="1:4" x14ac:dyDescent="0.55000000000000004">
      <c r="A94" s="3">
        <v>2016</v>
      </c>
      <c r="B94" s="3" t="s">
        <v>16</v>
      </c>
      <c r="C94" s="3" t="s">
        <v>53</v>
      </c>
      <c r="D94" s="3">
        <v>2086195</v>
      </c>
    </row>
    <row r="95" spans="1:4" x14ac:dyDescent="0.55000000000000004">
      <c r="A95" s="3">
        <v>2017</v>
      </c>
      <c r="B95" s="3" t="s">
        <v>16</v>
      </c>
      <c r="C95" s="3" t="s">
        <v>53</v>
      </c>
      <c r="D95" s="3">
        <v>2060030</v>
      </c>
    </row>
    <row r="96" spans="1:4" x14ac:dyDescent="0.55000000000000004">
      <c r="A96" s="3">
        <v>2018</v>
      </c>
      <c r="B96" s="3" t="s">
        <v>16</v>
      </c>
      <c r="C96" s="3" t="s">
        <v>53</v>
      </c>
      <c r="D96" s="3">
        <v>2297006</v>
      </c>
    </row>
    <row r="97" spans="1:4" x14ac:dyDescent="0.55000000000000004">
      <c r="A97" s="3">
        <v>2019</v>
      </c>
      <c r="B97" s="3" t="s">
        <v>16</v>
      </c>
      <c r="C97" s="3" t="s">
        <v>53</v>
      </c>
      <c r="D97" s="3">
        <v>2172030</v>
      </c>
    </row>
    <row r="98" spans="1:4" x14ac:dyDescent="0.55000000000000004">
      <c r="A98" s="3">
        <v>2020</v>
      </c>
      <c r="B98" s="3" t="s">
        <v>16</v>
      </c>
      <c r="C98" s="3" t="s">
        <v>53</v>
      </c>
      <c r="D98" s="3">
        <v>2001065</v>
      </c>
    </row>
    <row r="99" spans="1:4" x14ac:dyDescent="0.55000000000000004">
      <c r="A99" s="3">
        <v>2021</v>
      </c>
      <c r="B99" s="3" t="s">
        <v>16</v>
      </c>
      <c r="C99" s="3" t="s">
        <v>53</v>
      </c>
      <c r="D99" s="3">
        <v>2335263</v>
      </c>
    </row>
    <row r="100" spans="1:4" x14ac:dyDescent="0.55000000000000004">
      <c r="A100" s="3">
        <v>2022</v>
      </c>
      <c r="B100" s="3" t="s">
        <v>16</v>
      </c>
      <c r="C100" s="3" t="s">
        <v>53</v>
      </c>
      <c r="D100" s="3">
        <v>2769685</v>
      </c>
    </row>
    <row r="101" spans="1:4" x14ac:dyDescent="0.55000000000000004">
      <c r="A101" s="3">
        <v>2012</v>
      </c>
      <c r="B101" s="3" t="s">
        <v>14</v>
      </c>
      <c r="C101" s="3" t="s">
        <v>53</v>
      </c>
      <c r="D101" s="3">
        <v>134092</v>
      </c>
    </row>
    <row r="102" spans="1:4" x14ac:dyDescent="0.55000000000000004">
      <c r="A102" s="3">
        <v>2013</v>
      </c>
      <c r="B102" s="3" t="s">
        <v>14</v>
      </c>
      <c r="C102" s="3" t="s">
        <v>53</v>
      </c>
      <c r="D102" s="3">
        <v>245935</v>
      </c>
    </row>
    <row r="103" spans="1:4" x14ac:dyDescent="0.55000000000000004">
      <c r="A103" s="3">
        <v>2014</v>
      </c>
      <c r="B103" s="3" t="s">
        <v>14</v>
      </c>
      <c r="C103" s="3" t="s">
        <v>53</v>
      </c>
      <c r="D103" s="3">
        <v>0</v>
      </c>
    </row>
    <row r="104" spans="1:4" x14ac:dyDescent="0.55000000000000004">
      <c r="A104" s="3">
        <v>2015</v>
      </c>
      <c r="B104" s="3" t="s">
        <v>14</v>
      </c>
      <c r="C104" s="3" t="s">
        <v>53</v>
      </c>
      <c r="D104" s="3">
        <v>245133</v>
      </c>
    </row>
    <row r="105" spans="1:4" x14ac:dyDescent="0.55000000000000004">
      <c r="A105" s="3">
        <v>2016</v>
      </c>
      <c r="B105" s="3" t="s">
        <v>14</v>
      </c>
      <c r="C105" s="3" t="s">
        <v>53</v>
      </c>
      <c r="D105" s="3">
        <v>268930</v>
      </c>
    </row>
    <row r="106" spans="1:4" x14ac:dyDescent="0.55000000000000004">
      <c r="A106" s="3">
        <v>2017</v>
      </c>
      <c r="B106" s="3" t="s">
        <v>14</v>
      </c>
      <c r="C106" s="3" t="s">
        <v>53</v>
      </c>
      <c r="D106" s="3">
        <v>221241</v>
      </c>
    </row>
    <row r="107" spans="1:4" x14ac:dyDescent="0.55000000000000004">
      <c r="A107" s="3">
        <v>2018</v>
      </c>
      <c r="B107" s="3" t="s">
        <v>14</v>
      </c>
      <c r="C107" s="3" t="s">
        <v>53</v>
      </c>
      <c r="D107" s="3">
        <v>300186</v>
      </c>
    </row>
    <row r="108" spans="1:4" x14ac:dyDescent="0.55000000000000004">
      <c r="A108" s="3">
        <v>2019</v>
      </c>
      <c r="B108" s="3" t="s">
        <v>14</v>
      </c>
      <c r="C108" s="3" t="s">
        <v>53</v>
      </c>
      <c r="D108" s="3">
        <v>293390</v>
      </c>
    </row>
    <row r="109" spans="1:4" x14ac:dyDescent="0.55000000000000004">
      <c r="A109" s="3">
        <v>2020</v>
      </c>
      <c r="B109" s="3" t="s">
        <v>14</v>
      </c>
      <c r="C109" s="3" t="s">
        <v>53</v>
      </c>
      <c r="D109" s="3">
        <v>314266</v>
      </c>
    </row>
    <row r="110" spans="1:4" x14ac:dyDescent="0.55000000000000004">
      <c r="A110" s="3">
        <v>2021</v>
      </c>
      <c r="B110" s="3" t="s">
        <v>14</v>
      </c>
      <c r="C110" s="3" t="s">
        <v>53</v>
      </c>
      <c r="D110" s="3">
        <v>386859</v>
      </c>
    </row>
    <row r="111" spans="1:4" x14ac:dyDescent="0.55000000000000004">
      <c r="A111" s="3">
        <v>2022</v>
      </c>
      <c r="B111" s="3" t="s">
        <v>14</v>
      </c>
      <c r="C111" s="3" t="s">
        <v>53</v>
      </c>
      <c r="D111" s="3">
        <v>483134</v>
      </c>
    </row>
    <row r="112" spans="1:4" x14ac:dyDescent="0.55000000000000004">
      <c r="A112" s="3">
        <v>2012</v>
      </c>
      <c r="B112" s="3" t="s">
        <v>13</v>
      </c>
      <c r="C112" s="3" t="s">
        <v>43</v>
      </c>
      <c r="D112" s="3">
        <v>0</v>
      </c>
    </row>
    <row r="113" spans="1:4" x14ac:dyDescent="0.55000000000000004">
      <c r="A113" s="3">
        <v>2013</v>
      </c>
      <c r="B113" s="3" t="s">
        <v>13</v>
      </c>
      <c r="C113" s="3" t="s">
        <v>43</v>
      </c>
      <c r="D113" s="3">
        <v>1649376</v>
      </c>
    </row>
    <row r="114" spans="1:4" x14ac:dyDescent="0.55000000000000004">
      <c r="A114" s="3">
        <v>2014</v>
      </c>
      <c r="B114" s="3" t="s">
        <v>13</v>
      </c>
      <c r="C114" s="3" t="s">
        <v>43</v>
      </c>
      <c r="D114" s="3">
        <v>1377303</v>
      </c>
    </row>
    <row r="115" spans="1:4" x14ac:dyDescent="0.55000000000000004">
      <c r="A115" s="3">
        <v>2015</v>
      </c>
      <c r="B115" s="3" t="s">
        <v>13</v>
      </c>
      <c r="C115" s="3" t="s">
        <v>43</v>
      </c>
      <c r="D115" s="3">
        <v>1137725</v>
      </c>
    </row>
    <row r="116" spans="1:4" x14ac:dyDescent="0.55000000000000004">
      <c r="A116" s="3">
        <v>2016</v>
      </c>
      <c r="B116" s="3" t="s">
        <v>13</v>
      </c>
      <c r="C116" s="3" t="s">
        <v>43</v>
      </c>
      <c r="D116" s="3">
        <v>1497671</v>
      </c>
    </row>
    <row r="117" spans="1:4" x14ac:dyDescent="0.55000000000000004">
      <c r="A117" s="3">
        <v>2017</v>
      </c>
      <c r="B117" s="3" t="s">
        <v>13</v>
      </c>
      <c r="C117" s="3" t="s">
        <v>43</v>
      </c>
      <c r="D117" s="3">
        <v>1739629</v>
      </c>
    </row>
    <row r="118" spans="1:4" x14ac:dyDescent="0.55000000000000004">
      <c r="A118" s="3">
        <v>2018</v>
      </c>
      <c r="B118" s="3" t="s">
        <v>13</v>
      </c>
      <c r="C118" s="3" t="s">
        <v>43</v>
      </c>
      <c r="D118" s="3">
        <v>1251345</v>
      </c>
    </row>
    <row r="119" spans="1:4" x14ac:dyDescent="0.55000000000000004">
      <c r="A119" s="3">
        <v>2019</v>
      </c>
      <c r="B119" s="3" t="s">
        <v>13</v>
      </c>
      <c r="C119" s="3" t="s">
        <v>43</v>
      </c>
      <c r="D119" s="3">
        <v>1244595</v>
      </c>
    </row>
    <row r="120" spans="1:4" x14ac:dyDescent="0.55000000000000004">
      <c r="A120" s="3">
        <v>2020</v>
      </c>
      <c r="B120" s="3" t="s">
        <v>13</v>
      </c>
      <c r="C120" s="3" t="s">
        <v>43</v>
      </c>
      <c r="D120" s="3">
        <v>1393691</v>
      </c>
    </row>
    <row r="121" spans="1:4" x14ac:dyDescent="0.55000000000000004">
      <c r="A121" s="3">
        <v>2021</v>
      </c>
      <c r="B121" s="3" t="s">
        <v>13</v>
      </c>
      <c r="C121" s="3" t="s">
        <v>43</v>
      </c>
      <c r="D121" s="3">
        <v>1455348</v>
      </c>
    </row>
    <row r="122" spans="1:4" x14ac:dyDescent="0.55000000000000004">
      <c r="A122" s="3">
        <v>2022</v>
      </c>
      <c r="B122" s="3" t="s">
        <v>13</v>
      </c>
      <c r="C122" s="3" t="s">
        <v>43</v>
      </c>
      <c r="D122" s="3">
        <v>1517873</v>
      </c>
    </row>
    <row r="123" spans="1:4" x14ac:dyDescent="0.55000000000000004">
      <c r="A123" s="3">
        <v>2012</v>
      </c>
      <c r="B123" s="3" t="s">
        <v>12</v>
      </c>
      <c r="C123" s="3" t="s">
        <v>43</v>
      </c>
      <c r="D123" s="3">
        <v>0</v>
      </c>
    </row>
    <row r="124" spans="1:4" x14ac:dyDescent="0.55000000000000004">
      <c r="A124" s="3">
        <v>2013</v>
      </c>
      <c r="B124" s="3" t="s">
        <v>12</v>
      </c>
      <c r="C124" s="3" t="s">
        <v>43</v>
      </c>
      <c r="D124" s="3">
        <v>1174176</v>
      </c>
    </row>
    <row r="125" spans="1:4" x14ac:dyDescent="0.55000000000000004">
      <c r="A125" s="3">
        <v>2014</v>
      </c>
      <c r="B125" s="3" t="s">
        <v>12</v>
      </c>
      <c r="C125" s="3" t="s">
        <v>43</v>
      </c>
      <c r="D125" s="3">
        <v>1183737</v>
      </c>
    </row>
    <row r="126" spans="1:4" x14ac:dyDescent="0.55000000000000004">
      <c r="A126" s="3">
        <v>2015</v>
      </c>
      <c r="B126" s="3" t="s">
        <v>12</v>
      </c>
      <c r="C126" s="3" t="s">
        <v>43</v>
      </c>
      <c r="D126" s="3">
        <v>1289531</v>
      </c>
    </row>
    <row r="127" spans="1:4" x14ac:dyDescent="0.55000000000000004">
      <c r="A127" s="3">
        <v>2016</v>
      </c>
      <c r="B127" s="3" t="s">
        <v>12</v>
      </c>
      <c r="C127" s="3" t="s">
        <v>43</v>
      </c>
      <c r="D127" s="3">
        <v>1342011</v>
      </c>
    </row>
    <row r="128" spans="1:4" x14ac:dyDescent="0.55000000000000004">
      <c r="A128" s="3">
        <v>2017</v>
      </c>
      <c r="B128" s="3" t="s">
        <v>12</v>
      </c>
      <c r="C128" s="3" t="s">
        <v>43</v>
      </c>
      <c r="D128" s="3">
        <v>1290994</v>
      </c>
    </row>
    <row r="129" spans="1:4" x14ac:dyDescent="0.55000000000000004">
      <c r="A129" s="3">
        <v>2018</v>
      </c>
      <c r="B129" s="3" t="s">
        <v>12</v>
      </c>
      <c r="C129" s="3" t="s">
        <v>43</v>
      </c>
      <c r="D129" s="3">
        <v>1370378</v>
      </c>
    </row>
    <row r="130" spans="1:4" x14ac:dyDescent="0.55000000000000004">
      <c r="A130" s="3">
        <v>2019</v>
      </c>
      <c r="B130" s="3" t="s">
        <v>12</v>
      </c>
      <c r="C130" s="3" t="s">
        <v>43</v>
      </c>
      <c r="D130" s="3">
        <v>1553953</v>
      </c>
    </row>
    <row r="131" spans="1:4" x14ac:dyDescent="0.55000000000000004">
      <c r="A131" s="3">
        <v>2020</v>
      </c>
      <c r="B131" s="3" t="s">
        <v>12</v>
      </c>
      <c r="C131" s="3" t="s">
        <v>43</v>
      </c>
      <c r="D131" s="3">
        <v>1827048</v>
      </c>
    </row>
    <row r="132" spans="1:4" x14ac:dyDescent="0.55000000000000004">
      <c r="A132" s="3">
        <v>2021</v>
      </c>
      <c r="B132" s="3" t="s">
        <v>12</v>
      </c>
      <c r="C132" s="3" t="s">
        <v>43</v>
      </c>
      <c r="D132" s="3">
        <v>1885206</v>
      </c>
    </row>
    <row r="133" spans="1:4" x14ac:dyDescent="0.55000000000000004">
      <c r="A133" s="3">
        <v>2022</v>
      </c>
      <c r="B133" s="3" t="s">
        <v>12</v>
      </c>
      <c r="C133" s="3" t="s">
        <v>43</v>
      </c>
      <c r="D133" s="3">
        <v>2055547</v>
      </c>
    </row>
    <row r="134" spans="1:4" x14ac:dyDescent="0.55000000000000004">
      <c r="A134" s="3">
        <v>2012</v>
      </c>
      <c r="B134" s="3" t="s">
        <v>0</v>
      </c>
      <c r="C134" s="3" t="s">
        <v>43</v>
      </c>
      <c r="D134" s="3">
        <v>0</v>
      </c>
    </row>
    <row r="135" spans="1:4" x14ac:dyDescent="0.55000000000000004">
      <c r="A135" s="3">
        <v>2013</v>
      </c>
      <c r="B135" s="3" t="s">
        <v>0</v>
      </c>
      <c r="C135" s="3" t="s">
        <v>43</v>
      </c>
      <c r="D135" s="3">
        <v>588847</v>
      </c>
    </row>
    <row r="136" spans="1:4" x14ac:dyDescent="0.55000000000000004">
      <c r="A136" s="3">
        <v>2014</v>
      </c>
      <c r="B136" s="3" t="s">
        <v>0</v>
      </c>
      <c r="C136" s="3" t="s">
        <v>43</v>
      </c>
      <c r="D136" s="3">
        <v>546957</v>
      </c>
    </row>
    <row r="137" spans="1:4" x14ac:dyDescent="0.55000000000000004">
      <c r="A137" s="3">
        <v>2015</v>
      </c>
      <c r="B137" s="3" t="s">
        <v>0</v>
      </c>
      <c r="C137" s="3" t="s">
        <v>43</v>
      </c>
      <c r="D137" s="3">
        <v>360876</v>
      </c>
    </row>
    <row r="138" spans="1:4" x14ac:dyDescent="0.55000000000000004">
      <c r="A138" s="3">
        <v>2016</v>
      </c>
      <c r="B138" s="3" t="s">
        <v>0</v>
      </c>
      <c r="C138" s="3" t="s">
        <v>43</v>
      </c>
      <c r="D138" s="3">
        <v>426203</v>
      </c>
    </row>
    <row r="139" spans="1:4" x14ac:dyDescent="0.55000000000000004">
      <c r="A139" s="3">
        <v>2017</v>
      </c>
      <c r="B139" s="3" t="s">
        <v>0</v>
      </c>
      <c r="C139" s="3" t="s">
        <v>43</v>
      </c>
      <c r="D139" s="3">
        <v>548548</v>
      </c>
    </row>
    <row r="140" spans="1:4" x14ac:dyDescent="0.55000000000000004">
      <c r="A140" s="3">
        <v>2018</v>
      </c>
      <c r="B140" s="3" t="s">
        <v>0</v>
      </c>
      <c r="C140" s="3" t="s">
        <v>43</v>
      </c>
      <c r="D140" s="3">
        <v>748936</v>
      </c>
    </row>
    <row r="141" spans="1:4" x14ac:dyDescent="0.55000000000000004">
      <c r="A141" s="3">
        <v>2019</v>
      </c>
      <c r="B141" s="3" t="s">
        <v>0</v>
      </c>
      <c r="C141" s="3" t="s">
        <v>43</v>
      </c>
      <c r="D141" s="3">
        <v>756093</v>
      </c>
    </row>
    <row r="142" spans="1:4" x14ac:dyDescent="0.55000000000000004">
      <c r="A142" s="3">
        <v>2020</v>
      </c>
      <c r="B142" s="3" t="s">
        <v>0</v>
      </c>
      <c r="C142" s="3" t="s">
        <v>43</v>
      </c>
      <c r="D142" s="3">
        <v>882282</v>
      </c>
    </row>
    <row r="143" spans="1:4" x14ac:dyDescent="0.55000000000000004">
      <c r="A143" s="3">
        <v>2021</v>
      </c>
      <c r="B143" s="3" t="s">
        <v>0</v>
      </c>
      <c r="C143" s="3" t="s">
        <v>43</v>
      </c>
      <c r="D143" s="3">
        <v>913945</v>
      </c>
    </row>
    <row r="144" spans="1:4" x14ac:dyDescent="0.55000000000000004">
      <c r="A144" s="3">
        <v>2022</v>
      </c>
      <c r="B144" s="3" t="s">
        <v>0</v>
      </c>
      <c r="C144" s="3" t="s">
        <v>43</v>
      </c>
      <c r="D144" s="3">
        <v>958433</v>
      </c>
    </row>
    <row r="145" spans="1:4" x14ac:dyDescent="0.55000000000000004">
      <c r="A145" s="3">
        <v>2012</v>
      </c>
      <c r="B145" s="3" t="s">
        <v>17</v>
      </c>
      <c r="C145" s="3" t="s">
        <v>43</v>
      </c>
      <c r="D145" s="3">
        <v>217973</v>
      </c>
    </row>
    <row r="146" spans="1:4" x14ac:dyDescent="0.55000000000000004">
      <c r="A146" s="3">
        <v>2013</v>
      </c>
      <c r="B146" s="3" t="s">
        <v>17</v>
      </c>
      <c r="C146" s="3" t="s">
        <v>43</v>
      </c>
      <c r="D146" s="3">
        <v>0</v>
      </c>
    </row>
    <row r="147" spans="1:4" x14ac:dyDescent="0.55000000000000004">
      <c r="A147" s="3">
        <v>2014</v>
      </c>
      <c r="B147" s="3" t="s">
        <v>17</v>
      </c>
      <c r="C147" s="3" t="s">
        <v>43</v>
      </c>
      <c r="D147" s="3">
        <v>0</v>
      </c>
    </row>
    <row r="148" spans="1:4" x14ac:dyDescent="0.55000000000000004">
      <c r="A148" s="3">
        <v>2015</v>
      </c>
      <c r="B148" s="3" t="s">
        <v>17</v>
      </c>
      <c r="C148" s="3" t="s">
        <v>43</v>
      </c>
      <c r="D148" s="3">
        <v>0</v>
      </c>
    </row>
    <row r="149" spans="1:4" x14ac:dyDescent="0.55000000000000004">
      <c r="A149" s="3">
        <v>2016</v>
      </c>
      <c r="B149" s="3" t="s">
        <v>17</v>
      </c>
      <c r="C149" s="3" t="s">
        <v>43</v>
      </c>
      <c r="D149" s="3">
        <v>80146</v>
      </c>
    </row>
    <row r="150" spans="1:4" x14ac:dyDescent="0.55000000000000004">
      <c r="A150" s="3">
        <v>2017</v>
      </c>
      <c r="B150" s="3" t="s">
        <v>17</v>
      </c>
      <c r="C150" s="3" t="s">
        <v>43</v>
      </c>
      <c r="D150" s="3">
        <v>54374</v>
      </c>
    </row>
    <row r="151" spans="1:4" x14ac:dyDescent="0.55000000000000004">
      <c r="A151" s="3">
        <v>2018</v>
      </c>
      <c r="B151" s="3" t="s">
        <v>17</v>
      </c>
      <c r="C151" s="3" t="s">
        <v>43</v>
      </c>
      <c r="D151" s="3">
        <v>0</v>
      </c>
    </row>
    <row r="152" spans="1:4" x14ac:dyDescent="0.55000000000000004">
      <c r="A152" s="3">
        <v>2019</v>
      </c>
      <c r="B152" s="3" t="s">
        <v>17</v>
      </c>
      <c r="C152" s="3" t="s">
        <v>43</v>
      </c>
      <c r="D152" s="3">
        <v>0</v>
      </c>
    </row>
    <row r="153" spans="1:4" x14ac:dyDescent="0.55000000000000004">
      <c r="A153" s="3">
        <v>2020</v>
      </c>
      <c r="B153" s="3" t="s">
        <v>17</v>
      </c>
      <c r="C153" s="3" t="s">
        <v>43</v>
      </c>
      <c r="D153" s="3">
        <v>0</v>
      </c>
    </row>
    <row r="154" spans="1:4" x14ac:dyDescent="0.55000000000000004">
      <c r="A154" s="3">
        <v>2021</v>
      </c>
      <c r="B154" s="3" t="s">
        <v>17</v>
      </c>
      <c r="C154" s="3" t="s">
        <v>43</v>
      </c>
      <c r="D154" s="3">
        <v>0</v>
      </c>
    </row>
    <row r="155" spans="1:4" x14ac:dyDescent="0.55000000000000004">
      <c r="A155" s="3">
        <v>2022</v>
      </c>
      <c r="B155" s="3" t="s">
        <v>17</v>
      </c>
      <c r="C155" s="3" t="s">
        <v>43</v>
      </c>
      <c r="D155" s="3">
        <v>0</v>
      </c>
    </row>
    <row r="156" spans="1:4" x14ac:dyDescent="0.55000000000000004">
      <c r="A156" s="3">
        <v>2012</v>
      </c>
      <c r="B156" s="3" t="s">
        <v>20</v>
      </c>
      <c r="C156" s="3" t="s">
        <v>43</v>
      </c>
      <c r="D156" s="3">
        <v>0</v>
      </c>
    </row>
    <row r="157" spans="1:4" x14ac:dyDescent="0.55000000000000004">
      <c r="A157" s="3">
        <v>2013</v>
      </c>
      <c r="B157" s="3" t="s">
        <v>20</v>
      </c>
      <c r="C157" s="3" t="s">
        <v>43</v>
      </c>
      <c r="D157" s="3">
        <v>0</v>
      </c>
    </row>
    <row r="158" spans="1:4" x14ac:dyDescent="0.55000000000000004">
      <c r="A158" s="3">
        <v>2014</v>
      </c>
      <c r="B158" s="3" t="s">
        <v>20</v>
      </c>
      <c r="C158" s="3" t="s">
        <v>43</v>
      </c>
      <c r="D158" s="3">
        <v>0</v>
      </c>
    </row>
    <row r="159" spans="1:4" x14ac:dyDescent="0.55000000000000004">
      <c r="A159" s="3">
        <v>2015</v>
      </c>
      <c r="B159" s="3" t="s">
        <v>20</v>
      </c>
      <c r="C159" s="3" t="s">
        <v>43</v>
      </c>
      <c r="D159" s="3">
        <v>0</v>
      </c>
    </row>
    <row r="160" spans="1:4" x14ac:dyDescent="0.55000000000000004">
      <c r="A160" s="3">
        <v>2016</v>
      </c>
      <c r="B160" s="3" t="s">
        <v>20</v>
      </c>
      <c r="C160" s="3" t="s">
        <v>43</v>
      </c>
      <c r="D160" s="3">
        <v>0</v>
      </c>
    </row>
    <row r="161" spans="1:4" x14ac:dyDescent="0.55000000000000004">
      <c r="A161" s="3">
        <v>2017</v>
      </c>
      <c r="B161" s="3" t="s">
        <v>20</v>
      </c>
      <c r="C161" s="3" t="s">
        <v>43</v>
      </c>
      <c r="D161" s="3">
        <v>0</v>
      </c>
    </row>
    <row r="162" spans="1:4" x14ac:dyDescent="0.55000000000000004">
      <c r="A162" s="3">
        <v>2018</v>
      </c>
      <c r="B162" s="3" t="s">
        <v>20</v>
      </c>
      <c r="C162" s="3" t="s">
        <v>43</v>
      </c>
      <c r="D162" s="3">
        <v>0</v>
      </c>
    </row>
    <row r="163" spans="1:4" x14ac:dyDescent="0.55000000000000004">
      <c r="A163" s="3">
        <v>2019</v>
      </c>
      <c r="B163" s="3" t="s">
        <v>20</v>
      </c>
      <c r="C163" s="3" t="s">
        <v>43</v>
      </c>
      <c r="D163" s="3">
        <v>0</v>
      </c>
    </row>
    <row r="164" spans="1:4" x14ac:dyDescent="0.55000000000000004">
      <c r="A164" s="3">
        <v>2020</v>
      </c>
      <c r="B164" s="3" t="s">
        <v>20</v>
      </c>
      <c r="C164" s="3" t="s">
        <v>43</v>
      </c>
      <c r="D164" s="3">
        <v>0</v>
      </c>
    </row>
    <row r="165" spans="1:4" x14ac:dyDescent="0.55000000000000004">
      <c r="A165" s="3">
        <v>2021</v>
      </c>
      <c r="B165" s="3" t="s">
        <v>20</v>
      </c>
      <c r="C165" s="3" t="s">
        <v>43</v>
      </c>
      <c r="D165" s="3">
        <v>0</v>
      </c>
    </row>
    <row r="166" spans="1:4" x14ac:dyDescent="0.55000000000000004">
      <c r="A166" s="3">
        <v>2022</v>
      </c>
      <c r="B166" s="3" t="s">
        <v>20</v>
      </c>
      <c r="C166" s="3" t="s">
        <v>43</v>
      </c>
      <c r="D166" s="3">
        <v>0</v>
      </c>
    </row>
    <row r="167" spans="1:4" x14ac:dyDescent="0.55000000000000004">
      <c r="A167" s="3">
        <v>2012</v>
      </c>
      <c r="B167" s="3" t="s">
        <v>18</v>
      </c>
      <c r="C167" s="3" t="s">
        <v>43</v>
      </c>
      <c r="D167" s="3">
        <v>389480</v>
      </c>
    </row>
    <row r="168" spans="1:4" x14ac:dyDescent="0.55000000000000004">
      <c r="A168" s="3">
        <v>2013</v>
      </c>
      <c r="B168" s="3" t="s">
        <v>18</v>
      </c>
      <c r="C168" s="3" t="s">
        <v>43</v>
      </c>
      <c r="D168" s="3">
        <v>362580</v>
      </c>
    </row>
    <row r="169" spans="1:4" x14ac:dyDescent="0.55000000000000004">
      <c r="A169" s="3">
        <v>2014</v>
      </c>
      <c r="B169" s="3" t="s">
        <v>18</v>
      </c>
      <c r="C169" s="3" t="s">
        <v>43</v>
      </c>
      <c r="D169" s="3">
        <v>81322</v>
      </c>
    </row>
    <row r="170" spans="1:4" x14ac:dyDescent="0.55000000000000004">
      <c r="A170" s="3">
        <v>2015</v>
      </c>
      <c r="B170" s="3" t="s">
        <v>18</v>
      </c>
      <c r="C170" s="3" t="s">
        <v>43</v>
      </c>
      <c r="D170" s="3">
        <v>0</v>
      </c>
    </row>
    <row r="171" spans="1:4" x14ac:dyDescent="0.55000000000000004">
      <c r="A171" s="3">
        <v>2016</v>
      </c>
      <c r="B171" s="3" t="s">
        <v>18</v>
      </c>
      <c r="C171" s="3" t="s">
        <v>43</v>
      </c>
      <c r="D171" s="3">
        <v>54213</v>
      </c>
    </row>
    <row r="172" spans="1:4" x14ac:dyDescent="0.55000000000000004">
      <c r="A172" s="3">
        <v>2017</v>
      </c>
      <c r="B172" s="3" t="s">
        <v>18</v>
      </c>
      <c r="C172" s="3" t="s">
        <v>43</v>
      </c>
      <c r="D172" s="3">
        <v>0</v>
      </c>
    </row>
    <row r="173" spans="1:4" x14ac:dyDescent="0.55000000000000004">
      <c r="A173" s="3">
        <v>2018</v>
      </c>
      <c r="B173" s="3" t="s">
        <v>18</v>
      </c>
      <c r="C173" s="3" t="s">
        <v>43</v>
      </c>
      <c r="D173" s="3">
        <v>0</v>
      </c>
    </row>
    <row r="174" spans="1:4" x14ac:dyDescent="0.55000000000000004">
      <c r="A174" s="3">
        <v>2019</v>
      </c>
      <c r="B174" s="3" t="s">
        <v>18</v>
      </c>
      <c r="C174" s="3" t="s">
        <v>43</v>
      </c>
      <c r="D174" s="3">
        <v>0</v>
      </c>
    </row>
    <row r="175" spans="1:4" x14ac:dyDescent="0.55000000000000004">
      <c r="A175" s="3">
        <v>2020</v>
      </c>
      <c r="B175" s="3" t="s">
        <v>18</v>
      </c>
      <c r="C175" s="3" t="s">
        <v>43</v>
      </c>
      <c r="D175" s="3">
        <v>0</v>
      </c>
    </row>
    <row r="176" spans="1:4" x14ac:dyDescent="0.55000000000000004">
      <c r="A176" s="3">
        <v>2021</v>
      </c>
      <c r="B176" s="3" t="s">
        <v>18</v>
      </c>
      <c r="C176" s="3" t="s">
        <v>43</v>
      </c>
      <c r="D176" s="3">
        <v>0</v>
      </c>
    </row>
    <row r="177" spans="1:4" x14ac:dyDescent="0.55000000000000004">
      <c r="A177" s="3">
        <v>2022</v>
      </c>
      <c r="B177" s="3" t="s">
        <v>18</v>
      </c>
      <c r="C177" s="3" t="s">
        <v>43</v>
      </c>
      <c r="D177" s="3">
        <v>0</v>
      </c>
    </row>
    <row r="178" spans="1:4" x14ac:dyDescent="0.55000000000000004">
      <c r="A178" s="3">
        <v>2012</v>
      </c>
      <c r="B178" s="3" t="s">
        <v>15</v>
      </c>
      <c r="C178" s="3" t="s">
        <v>43</v>
      </c>
      <c r="D178" s="3">
        <v>4565849</v>
      </c>
    </row>
    <row r="179" spans="1:4" x14ac:dyDescent="0.55000000000000004">
      <c r="A179" s="3">
        <v>2013</v>
      </c>
      <c r="B179" s="3" t="s">
        <v>15</v>
      </c>
      <c r="C179" s="3" t="s">
        <v>43</v>
      </c>
      <c r="D179" s="3">
        <v>6445329</v>
      </c>
    </row>
    <row r="180" spans="1:4" x14ac:dyDescent="0.55000000000000004">
      <c r="A180" s="3">
        <v>2014</v>
      </c>
      <c r="B180" s="3" t="s">
        <v>15</v>
      </c>
      <c r="C180" s="3" t="s">
        <v>43</v>
      </c>
      <c r="D180" s="3">
        <v>4984081</v>
      </c>
    </row>
    <row r="181" spans="1:4" x14ac:dyDescent="0.55000000000000004">
      <c r="A181" s="3">
        <v>2015</v>
      </c>
      <c r="B181" s="3" t="s">
        <v>15</v>
      </c>
      <c r="C181" s="3" t="s">
        <v>43</v>
      </c>
      <c r="D181" s="3">
        <v>4759859</v>
      </c>
    </row>
    <row r="182" spans="1:4" x14ac:dyDescent="0.55000000000000004">
      <c r="A182" s="3">
        <v>2016</v>
      </c>
      <c r="B182" s="3" t="s">
        <v>15</v>
      </c>
      <c r="C182" s="3" t="s">
        <v>43</v>
      </c>
      <c r="D182" s="3">
        <v>5070451</v>
      </c>
    </row>
    <row r="183" spans="1:4" x14ac:dyDescent="0.55000000000000004">
      <c r="A183" s="3">
        <v>2017</v>
      </c>
      <c r="B183" s="3" t="s">
        <v>15</v>
      </c>
      <c r="C183" s="3" t="s">
        <v>43</v>
      </c>
      <c r="D183" s="3">
        <v>4701069</v>
      </c>
    </row>
    <row r="184" spans="1:4" x14ac:dyDescent="0.55000000000000004">
      <c r="A184" s="3">
        <v>2018</v>
      </c>
      <c r="B184" s="3" t="s">
        <v>15</v>
      </c>
      <c r="C184" s="3" t="s">
        <v>43</v>
      </c>
      <c r="D184" s="3">
        <v>5451943</v>
      </c>
    </row>
    <row r="185" spans="1:4" x14ac:dyDescent="0.55000000000000004">
      <c r="A185" s="3">
        <v>2019</v>
      </c>
      <c r="B185" s="3" t="s">
        <v>15</v>
      </c>
      <c r="C185" s="3" t="s">
        <v>43</v>
      </c>
      <c r="D185" s="3">
        <v>5641270</v>
      </c>
    </row>
    <row r="186" spans="1:4" x14ac:dyDescent="0.55000000000000004">
      <c r="A186" s="3">
        <v>2020</v>
      </c>
      <c r="B186" s="3" t="s">
        <v>15</v>
      </c>
      <c r="C186" s="3" t="s">
        <v>43</v>
      </c>
      <c r="D186" s="3">
        <v>5587131</v>
      </c>
    </row>
    <row r="187" spans="1:4" x14ac:dyDescent="0.55000000000000004">
      <c r="A187" s="3">
        <v>2021</v>
      </c>
      <c r="B187" s="3" t="s">
        <v>15</v>
      </c>
      <c r="C187" s="3" t="s">
        <v>43</v>
      </c>
      <c r="D187" s="3">
        <v>5110223</v>
      </c>
    </row>
    <row r="188" spans="1:4" x14ac:dyDescent="0.55000000000000004">
      <c r="A188" s="3">
        <v>2022</v>
      </c>
      <c r="B188" s="3" t="s">
        <v>15</v>
      </c>
      <c r="C188" s="3" t="s">
        <v>43</v>
      </c>
      <c r="D188" s="3">
        <v>5618245</v>
      </c>
    </row>
    <row r="189" spans="1:4" x14ac:dyDescent="0.55000000000000004">
      <c r="A189" s="3">
        <v>2012</v>
      </c>
      <c r="B189" s="3" t="s">
        <v>19</v>
      </c>
      <c r="C189" s="3" t="s">
        <v>43</v>
      </c>
      <c r="D189" s="3">
        <v>0</v>
      </c>
    </row>
    <row r="190" spans="1:4" x14ac:dyDescent="0.55000000000000004">
      <c r="A190" s="3">
        <v>2013</v>
      </c>
      <c r="B190" s="3" t="s">
        <v>19</v>
      </c>
      <c r="C190" s="3" t="s">
        <v>43</v>
      </c>
      <c r="D190" s="3">
        <v>0</v>
      </c>
    </row>
    <row r="191" spans="1:4" x14ac:dyDescent="0.55000000000000004">
      <c r="A191" s="3">
        <v>2014</v>
      </c>
      <c r="B191" s="3" t="s">
        <v>19</v>
      </c>
      <c r="C191" s="3" t="s">
        <v>43</v>
      </c>
      <c r="D191" s="3">
        <v>0</v>
      </c>
    </row>
    <row r="192" spans="1:4" x14ac:dyDescent="0.55000000000000004">
      <c r="A192" s="3">
        <v>2015</v>
      </c>
      <c r="B192" s="3" t="s">
        <v>19</v>
      </c>
      <c r="C192" s="3" t="s">
        <v>43</v>
      </c>
      <c r="D192" s="3">
        <v>0</v>
      </c>
    </row>
    <row r="193" spans="1:4" x14ac:dyDescent="0.55000000000000004">
      <c r="A193" s="3">
        <v>2016</v>
      </c>
      <c r="B193" s="3" t="s">
        <v>19</v>
      </c>
      <c r="C193" s="3" t="s">
        <v>43</v>
      </c>
      <c r="D193" s="3">
        <v>0</v>
      </c>
    </row>
    <row r="194" spans="1:4" x14ac:dyDescent="0.55000000000000004">
      <c r="A194" s="3">
        <v>2017</v>
      </c>
      <c r="B194" s="3" t="s">
        <v>19</v>
      </c>
      <c r="C194" s="3" t="s">
        <v>43</v>
      </c>
      <c r="D194" s="3">
        <v>0</v>
      </c>
    </row>
    <row r="195" spans="1:4" x14ac:dyDescent="0.55000000000000004">
      <c r="A195" s="3">
        <v>2018</v>
      </c>
      <c r="B195" s="3" t="s">
        <v>19</v>
      </c>
      <c r="C195" s="3" t="s">
        <v>43</v>
      </c>
      <c r="D195" s="3">
        <v>0</v>
      </c>
    </row>
    <row r="196" spans="1:4" x14ac:dyDescent="0.55000000000000004">
      <c r="A196" s="3">
        <v>2019</v>
      </c>
      <c r="B196" s="3" t="s">
        <v>19</v>
      </c>
      <c r="C196" s="3" t="s">
        <v>43</v>
      </c>
      <c r="D196" s="3">
        <v>0</v>
      </c>
    </row>
    <row r="197" spans="1:4" x14ac:dyDescent="0.55000000000000004">
      <c r="A197" s="3">
        <v>2020</v>
      </c>
      <c r="B197" s="3" t="s">
        <v>19</v>
      </c>
      <c r="C197" s="3" t="s">
        <v>43</v>
      </c>
      <c r="D197" s="3">
        <v>0</v>
      </c>
    </row>
    <row r="198" spans="1:4" x14ac:dyDescent="0.55000000000000004">
      <c r="A198" s="3">
        <v>2021</v>
      </c>
      <c r="B198" s="3" t="s">
        <v>19</v>
      </c>
      <c r="C198" s="3" t="s">
        <v>43</v>
      </c>
      <c r="D198" s="3">
        <v>0</v>
      </c>
    </row>
    <row r="199" spans="1:4" x14ac:dyDescent="0.55000000000000004">
      <c r="A199" s="3">
        <v>2022</v>
      </c>
      <c r="B199" s="3" t="s">
        <v>19</v>
      </c>
      <c r="C199" s="3" t="s">
        <v>43</v>
      </c>
      <c r="D199" s="3">
        <v>0</v>
      </c>
    </row>
    <row r="200" spans="1:4" x14ac:dyDescent="0.55000000000000004">
      <c r="A200" s="3">
        <v>2012</v>
      </c>
      <c r="B200" s="3" t="s">
        <v>16</v>
      </c>
      <c r="C200" s="3" t="s">
        <v>43</v>
      </c>
      <c r="D200" s="3">
        <v>4970674</v>
      </c>
    </row>
    <row r="201" spans="1:4" x14ac:dyDescent="0.55000000000000004">
      <c r="A201" s="3">
        <v>2013</v>
      </c>
      <c r="B201" s="3" t="s">
        <v>16</v>
      </c>
      <c r="C201" s="3" t="s">
        <v>43</v>
      </c>
      <c r="D201" s="3">
        <v>4890827</v>
      </c>
    </row>
    <row r="202" spans="1:4" x14ac:dyDescent="0.55000000000000004">
      <c r="A202" s="3">
        <v>2014</v>
      </c>
      <c r="B202" s="3" t="s">
        <v>16</v>
      </c>
      <c r="C202" s="3" t="s">
        <v>43</v>
      </c>
      <c r="D202" s="3">
        <v>5386217</v>
      </c>
    </row>
    <row r="203" spans="1:4" x14ac:dyDescent="0.55000000000000004">
      <c r="A203" s="3">
        <v>2015</v>
      </c>
      <c r="B203" s="3" t="s">
        <v>16</v>
      </c>
      <c r="C203" s="3" t="s">
        <v>43</v>
      </c>
      <c r="D203" s="3">
        <v>5187398</v>
      </c>
    </row>
    <row r="204" spans="1:4" x14ac:dyDescent="0.55000000000000004">
      <c r="A204" s="3">
        <v>2016</v>
      </c>
      <c r="B204" s="3" t="s">
        <v>16</v>
      </c>
      <c r="C204" s="3" t="s">
        <v>43</v>
      </c>
      <c r="D204" s="3">
        <v>5425626</v>
      </c>
    </row>
    <row r="205" spans="1:4" x14ac:dyDescent="0.55000000000000004">
      <c r="A205" s="3">
        <v>2017</v>
      </c>
      <c r="B205" s="3" t="s">
        <v>16</v>
      </c>
      <c r="C205" s="3" t="s">
        <v>43</v>
      </c>
      <c r="D205" s="3">
        <v>5454657</v>
      </c>
    </row>
    <row r="206" spans="1:4" x14ac:dyDescent="0.55000000000000004">
      <c r="A206" s="3">
        <v>2018</v>
      </c>
      <c r="B206" s="3" t="s">
        <v>16</v>
      </c>
      <c r="C206" s="3" t="s">
        <v>43</v>
      </c>
      <c r="D206" s="3">
        <v>4218755</v>
      </c>
    </row>
    <row r="207" spans="1:4" x14ac:dyDescent="0.55000000000000004">
      <c r="A207" s="3">
        <v>2019</v>
      </c>
      <c r="B207" s="3" t="s">
        <v>16</v>
      </c>
      <c r="C207" s="3" t="s">
        <v>43</v>
      </c>
      <c r="D207" s="3">
        <v>4481267</v>
      </c>
    </row>
    <row r="208" spans="1:4" x14ac:dyDescent="0.55000000000000004">
      <c r="A208" s="3">
        <v>2020</v>
      </c>
      <c r="B208" s="3" t="s">
        <v>16</v>
      </c>
      <c r="C208" s="3" t="s">
        <v>43</v>
      </c>
      <c r="D208" s="3">
        <v>5189966</v>
      </c>
    </row>
    <row r="209" spans="1:4" x14ac:dyDescent="0.55000000000000004">
      <c r="A209" s="3">
        <v>2021</v>
      </c>
      <c r="B209" s="3" t="s">
        <v>16</v>
      </c>
      <c r="C209" s="3" t="s">
        <v>43</v>
      </c>
      <c r="D209" s="3">
        <v>5739390</v>
      </c>
    </row>
    <row r="210" spans="1:4" x14ac:dyDescent="0.55000000000000004">
      <c r="A210" s="3">
        <v>2022</v>
      </c>
      <c r="B210" s="3" t="s">
        <v>16</v>
      </c>
      <c r="C210" s="3" t="s">
        <v>43</v>
      </c>
      <c r="D210" s="3">
        <v>6142689</v>
      </c>
    </row>
    <row r="211" spans="1:4" x14ac:dyDescent="0.55000000000000004">
      <c r="A211" s="3">
        <v>2012</v>
      </c>
      <c r="B211" s="3" t="s">
        <v>14</v>
      </c>
      <c r="C211" s="3" t="s">
        <v>43</v>
      </c>
      <c r="D211" s="3">
        <v>0</v>
      </c>
    </row>
    <row r="212" spans="1:4" x14ac:dyDescent="0.55000000000000004">
      <c r="A212" s="3">
        <v>2013</v>
      </c>
      <c r="B212" s="3" t="s">
        <v>14</v>
      </c>
      <c r="C212" s="3" t="s">
        <v>43</v>
      </c>
      <c r="D212" s="3">
        <v>0</v>
      </c>
    </row>
    <row r="213" spans="1:4" x14ac:dyDescent="0.55000000000000004">
      <c r="A213" s="3">
        <v>2014</v>
      </c>
      <c r="B213" s="3" t="s">
        <v>14</v>
      </c>
      <c r="C213" s="3" t="s">
        <v>43</v>
      </c>
      <c r="D213" s="3">
        <v>0</v>
      </c>
    </row>
    <row r="214" spans="1:4" x14ac:dyDescent="0.55000000000000004">
      <c r="A214" s="3">
        <v>2015</v>
      </c>
      <c r="B214" s="3" t="s">
        <v>14</v>
      </c>
      <c r="C214" s="3" t="s">
        <v>43</v>
      </c>
      <c r="D214" s="3">
        <v>0</v>
      </c>
    </row>
    <row r="215" spans="1:4" x14ac:dyDescent="0.55000000000000004">
      <c r="A215" s="3">
        <v>2016</v>
      </c>
      <c r="B215" s="3" t="s">
        <v>14</v>
      </c>
      <c r="C215" s="3" t="s">
        <v>43</v>
      </c>
      <c r="D215" s="3">
        <v>0</v>
      </c>
    </row>
    <row r="216" spans="1:4" x14ac:dyDescent="0.55000000000000004">
      <c r="A216" s="3">
        <v>2017</v>
      </c>
      <c r="B216" s="3" t="s">
        <v>14</v>
      </c>
      <c r="C216" s="3" t="s">
        <v>43</v>
      </c>
      <c r="D216" s="3">
        <v>0</v>
      </c>
    </row>
    <row r="217" spans="1:4" x14ac:dyDescent="0.55000000000000004">
      <c r="A217" s="3">
        <v>2018</v>
      </c>
      <c r="B217" s="3" t="s">
        <v>14</v>
      </c>
      <c r="C217" s="3" t="s">
        <v>43</v>
      </c>
      <c r="D217" s="3">
        <v>0</v>
      </c>
    </row>
    <row r="218" spans="1:4" x14ac:dyDescent="0.55000000000000004">
      <c r="A218" s="3">
        <v>2019</v>
      </c>
      <c r="B218" s="3" t="s">
        <v>14</v>
      </c>
      <c r="C218" s="3" t="s">
        <v>43</v>
      </c>
      <c r="D218" s="3">
        <v>0</v>
      </c>
    </row>
    <row r="219" spans="1:4" x14ac:dyDescent="0.55000000000000004">
      <c r="A219" s="3">
        <v>2020</v>
      </c>
      <c r="B219" s="3" t="s">
        <v>14</v>
      </c>
      <c r="C219" s="3" t="s">
        <v>43</v>
      </c>
      <c r="D219" s="3">
        <v>0</v>
      </c>
    </row>
    <row r="220" spans="1:4" x14ac:dyDescent="0.55000000000000004">
      <c r="A220" s="3">
        <v>2021</v>
      </c>
      <c r="B220" s="3" t="s">
        <v>14</v>
      </c>
      <c r="C220" s="3" t="s">
        <v>43</v>
      </c>
      <c r="D220" s="3">
        <v>0</v>
      </c>
    </row>
    <row r="221" spans="1:4" x14ac:dyDescent="0.55000000000000004">
      <c r="A221" s="3">
        <v>2022</v>
      </c>
      <c r="B221" s="3" t="s">
        <v>14</v>
      </c>
      <c r="C221" s="3" t="s">
        <v>43</v>
      </c>
      <c r="D221" s="3">
        <v>0</v>
      </c>
    </row>
    <row r="222" spans="1:4" x14ac:dyDescent="0.55000000000000004">
      <c r="A222" s="3">
        <v>2012</v>
      </c>
      <c r="B222" s="3" t="s">
        <v>13</v>
      </c>
      <c r="C222" s="3" t="s">
        <v>55</v>
      </c>
      <c r="D222" s="3">
        <v>11621993</v>
      </c>
    </row>
    <row r="223" spans="1:4" x14ac:dyDescent="0.55000000000000004">
      <c r="A223" s="3">
        <v>2013</v>
      </c>
      <c r="B223" s="3" t="s">
        <v>13</v>
      </c>
      <c r="C223" s="3" t="s">
        <v>55</v>
      </c>
      <c r="D223" s="3">
        <v>11477963</v>
      </c>
    </row>
    <row r="224" spans="1:4" x14ac:dyDescent="0.55000000000000004">
      <c r="A224" s="3">
        <v>2014</v>
      </c>
      <c r="B224" s="3" t="s">
        <v>13</v>
      </c>
      <c r="C224" s="3" t="s">
        <v>55</v>
      </c>
      <c r="D224" s="3">
        <v>12613635</v>
      </c>
    </row>
    <row r="225" spans="1:4" x14ac:dyDescent="0.55000000000000004">
      <c r="A225" s="3">
        <v>2015</v>
      </c>
      <c r="B225" s="3" t="s">
        <v>13</v>
      </c>
      <c r="C225" s="3" t="s">
        <v>55</v>
      </c>
      <c r="D225" s="3">
        <v>13221123</v>
      </c>
    </row>
    <row r="226" spans="1:4" x14ac:dyDescent="0.55000000000000004">
      <c r="A226" s="3">
        <v>2016</v>
      </c>
      <c r="B226" s="3" t="s">
        <v>13</v>
      </c>
      <c r="C226" s="3" t="s">
        <v>55</v>
      </c>
      <c r="D226" s="3">
        <v>13313889</v>
      </c>
    </row>
    <row r="227" spans="1:4" x14ac:dyDescent="0.55000000000000004">
      <c r="A227" s="3">
        <v>2017</v>
      </c>
      <c r="B227" s="3" t="s">
        <v>13</v>
      </c>
      <c r="C227" s="3" t="s">
        <v>55</v>
      </c>
      <c r="D227" s="3">
        <v>13835562</v>
      </c>
    </row>
    <row r="228" spans="1:4" x14ac:dyDescent="0.55000000000000004">
      <c r="A228" s="3">
        <v>2018</v>
      </c>
      <c r="B228" s="3" t="s">
        <v>13</v>
      </c>
      <c r="C228" s="3" t="s">
        <v>55</v>
      </c>
      <c r="D228" s="3">
        <v>14176086</v>
      </c>
    </row>
    <row r="229" spans="1:4" x14ac:dyDescent="0.55000000000000004">
      <c r="A229" s="3">
        <v>2019</v>
      </c>
      <c r="B229" s="3" t="s">
        <v>13</v>
      </c>
      <c r="C229" s="3" t="s">
        <v>55</v>
      </c>
      <c r="D229" s="3">
        <v>14668296</v>
      </c>
    </row>
    <row r="230" spans="1:4" x14ac:dyDescent="0.55000000000000004">
      <c r="A230" s="3">
        <v>2020</v>
      </c>
      <c r="B230" s="3" t="s">
        <v>13</v>
      </c>
      <c r="C230" s="3" t="s">
        <v>55</v>
      </c>
      <c r="D230" s="3">
        <v>15309570</v>
      </c>
    </row>
    <row r="231" spans="1:4" x14ac:dyDescent="0.55000000000000004">
      <c r="A231" s="3">
        <v>2021</v>
      </c>
      <c r="B231" s="3" t="s">
        <v>13</v>
      </c>
      <c r="C231" s="3" t="s">
        <v>55</v>
      </c>
      <c r="D231" s="3">
        <v>20350516</v>
      </c>
    </row>
    <row r="232" spans="1:4" x14ac:dyDescent="0.55000000000000004">
      <c r="A232" s="3">
        <v>2022</v>
      </c>
      <c r="B232" s="3" t="s">
        <v>13</v>
      </c>
      <c r="C232" s="3" t="s">
        <v>55</v>
      </c>
      <c r="D232" s="3">
        <v>22706930</v>
      </c>
    </row>
    <row r="233" spans="1:4" x14ac:dyDescent="0.55000000000000004">
      <c r="A233" s="3">
        <v>2012</v>
      </c>
      <c r="B233" s="3" t="s">
        <v>12</v>
      </c>
      <c r="C233" s="3" t="s">
        <v>55</v>
      </c>
      <c r="D233" s="3">
        <v>6674136</v>
      </c>
    </row>
    <row r="234" spans="1:4" x14ac:dyDescent="0.55000000000000004">
      <c r="A234" s="3">
        <v>2013</v>
      </c>
      <c r="B234" s="3" t="s">
        <v>12</v>
      </c>
      <c r="C234" s="3" t="s">
        <v>55</v>
      </c>
      <c r="D234" s="3">
        <v>6741575</v>
      </c>
    </row>
    <row r="235" spans="1:4" x14ac:dyDescent="0.55000000000000004">
      <c r="A235" s="3">
        <v>2014</v>
      </c>
      <c r="B235" s="3" t="s">
        <v>12</v>
      </c>
      <c r="C235" s="3" t="s">
        <v>55</v>
      </c>
      <c r="D235" s="3">
        <v>7079469</v>
      </c>
    </row>
    <row r="236" spans="1:4" x14ac:dyDescent="0.55000000000000004">
      <c r="A236" s="3">
        <v>2015</v>
      </c>
      <c r="B236" s="3" t="s">
        <v>12</v>
      </c>
      <c r="C236" s="3" t="s">
        <v>55</v>
      </c>
      <c r="D236" s="3">
        <v>7668867</v>
      </c>
    </row>
    <row r="237" spans="1:4" x14ac:dyDescent="0.55000000000000004">
      <c r="A237" s="3">
        <v>2016</v>
      </c>
      <c r="B237" s="3" t="s">
        <v>12</v>
      </c>
      <c r="C237" s="3" t="s">
        <v>55</v>
      </c>
      <c r="D237" s="3">
        <v>7669244</v>
      </c>
    </row>
    <row r="238" spans="1:4" x14ac:dyDescent="0.55000000000000004">
      <c r="A238" s="3">
        <v>2017</v>
      </c>
      <c r="B238" s="3" t="s">
        <v>12</v>
      </c>
      <c r="C238" s="3" t="s">
        <v>55</v>
      </c>
      <c r="D238" s="3">
        <v>7941193</v>
      </c>
    </row>
    <row r="239" spans="1:4" x14ac:dyDescent="0.55000000000000004">
      <c r="A239" s="3">
        <v>2018</v>
      </c>
      <c r="B239" s="3" t="s">
        <v>12</v>
      </c>
      <c r="C239" s="3" t="s">
        <v>55</v>
      </c>
      <c r="D239" s="3">
        <v>8067107</v>
      </c>
    </row>
    <row r="240" spans="1:4" x14ac:dyDescent="0.55000000000000004">
      <c r="A240" s="3">
        <v>2019</v>
      </c>
      <c r="B240" s="3" t="s">
        <v>12</v>
      </c>
      <c r="C240" s="3" t="s">
        <v>55</v>
      </c>
      <c r="D240" s="3">
        <v>8337450</v>
      </c>
    </row>
    <row r="241" spans="1:4" x14ac:dyDescent="0.55000000000000004">
      <c r="A241" s="3">
        <v>2020</v>
      </c>
      <c r="B241" s="3" t="s">
        <v>12</v>
      </c>
      <c r="C241" s="3" t="s">
        <v>55</v>
      </c>
      <c r="D241" s="3">
        <v>8825957</v>
      </c>
    </row>
    <row r="242" spans="1:4" x14ac:dyDescent="0.55000000000000004">
      <c r="A242" s="3">
        <v>2021</v>
      </c>
      <c r="B242" s="3" t="s">
        <v>12</v>
      </c>
      <c r="C242" s="3" t="s">
        <v>55</v>
      </c>
      <c r="D242" s="3">
        <v>9674920</v>
      </c>
    </row>
    <row r="243" spans="1:4" x14ac:dyDescent="0.55000000000000004">
      <c r="A243" s="3">
        <v>2022</v>
      </c>
      <c r="B243" s="3" t="s">
        <v>12</v>
      </c>
      <c r="C243" s="3" t="s">
        <v>55</v>
      </c>
      <c r="D243" s="3">
        <v>10959941</v>
      </c>
    </row>
    <row r="244" spans="1:4" x14ac:dyDescent="0.55000000000000004">
      <c r="A244" s="3">
        <v>2012</v>
      </c>
      <c r="B244" s="3" t="s">
        <v>0</v>
      </c>
      <c r="C244" s="3" t="s">
        <v>55</v>
      </c>
      <c r="D244" s="3">
        <v>4198932</v>
      </c>
    </row>
    <row r="245" spans="1:4" x14ac:dyDescent="0.55000000000000004">
      <c r="A245" s="3">
        <v>2013</v>
      </c>
      <c r="B245" s="3" t="s">
        <v>0</v>
      </c>
      <c r="C245" s="3" t="s">
        <v>55</v>
      </c>
      <c r="D245" s="3">
        <v>4657741</v>
      </c>
    </row>
    <row r="246" spans="1:4" x14ac:dyDescent="0.55000000000000004">
      <c r="A246" s="3">
        <v>2014</v>
      </c>
      <c r="B246" s="3" t="s">
        <v>0</v>
      </c>
      <c r="C246" s="3" t="s">
        <v>55</v>
      </c>
      <c r="D246" s="3">
        <v>4627815</v>
      </c>
    </row>
    <row r="247" spans="1:4" x14ac:dyDescent="0.55000000000000004">
      <c r="A247" s="3">
        <v>2015</v>
      </c>
      <c r="B247" s="3" t="s">
        <v>0</v>
      </c>
      <c r="C247" s="3" t="s">
        <v>55</v>
      </c>
      <c r="D247" s="3">
        <v>4244518</v>
      </c>
    </row>
    <row r="248" spans="1:4" x14ac:dyDescent="0.55000000000000004">
      <c r="A248" s="3">
        <v>2016</v>
      </c>
      <c r="B248" s="3" t="s">
        <v>0</v>
      </c>
      <c r="C248" s="3" t="s">
        <v>55</v>
      </c>
      <c r="D248" s="3">
        <v>4721972</v>
      </c>
    </row>
    <row r="249" spans="1:4" x14ac:dyDescent="0.55000000000000004">
      <c r="A249" s="3">
        <v>2017</v>
      </c>
      <c r="B249" s="3" t="s">
        <v>0</v>
      </c>
      <c r="C249" s="3" t="s">
        <v>55</v>
      </c>
      <c r="D249" s="3">
        <v>5192504</v>
      </c>
    </row>
    <row r="250" spans="1:4" x14ac:dyDescent="0.55000000000000004">
      <c r="A250" s="3">
        <v>2018</v>
      </c>
      <c r="B250" s="3" t="s">
        <v>0</v>
      </c>
      <c r="C250" s="3" t="s">
        <v>55</v>
      </c>
      <c r="D250" s="3">
        <v>4848629</v>
      </c>
    </row>
    <row r="251" spans="1:4" x14ac:dyDescent="0.55000000000000004">
      <c r="A251" s="3">
        <v>2019</v>
      </c>
      <c r="B251" s="3" t="s">
        <v>0</v>
      </c>
      <c r="C251" s="3" t="s">
        <v>55</v>
      </c>
      <c r="D251" s="3">
        <v>4918417</v>
      </c>
    </row>
    <row r="252" spans="1:4" x14ac:dyDescent="0.55000000000000004">
      <c r="A252" s="3">
        <v>2020</v>
      </c>
      <c r="B252" s="3" t="s">
        <v>0</v>
      </c>
      <c r="C252" s="3" t="s">
        <v>55</v>
      </c>
      <c r="D252" s="3">
        <v>6112136</v>
      </c>
    </row>
    <row r="253" spans="1:4" x14ac:dyDescent="0.55000000000000004">
      <c r="A253" s="3">
        <v>2021</v>
      </c>
      <c r="B253" s="3" t="s">
        <v>0</v>
      </c>
      <c r="C253" s="3" t="s">
        <v>55</v>
      </c>
      <c r="D253" s="3">
        <v>6845901</v>
      </c>
    </row>
    <row r="254" spans="1:4" x14ac:dyDescent="0.55000000000000004">
      <c r="A254" s="3">
        <v>2022</v>
      </c>
      <c r="B254" s="3" t="s">
        <v>0</v>
      </c>
      <c r="C254" s="3" t="s">
        <v>55</v>
      </c>
      <c r="D254" s="3">
        <v>8022111</v>
      </c>
    </row>
    <row r="255" spans="1:4" x14ac:dyDescent="0.55000000000000004">
      <c r="A255" s="3">
        <v>2012</v>
      </c>
      <c r="B255" s="3" t="s">
        <v>17</v>
      </c>
      <c r="C255" s="3" t="s">
        <v>55</v>
      </c>
      <c r="D255" s="3">
        <v>1005343</v>
      </c>
    </row>
    <row r="256" spans="1:4" x14ac:dyDescent="0.55000000000000004">
      <c r="A256" s="3">
        <v>2013</v>
      </c>
      <c r="B256" s="3" t="s">
        <v>17</v>
      </c>
      <c r="C256" s="3" t="s">
        <v>55</v>
      </c>
      <c r="D256" s="3">
        <v>0</v>
      </c>
    </row>
    <row r="257" spans="1:4" x14ac:dyDescent="0.55000000000000004">
      <c r="A257" s="3">
        <v>2014</v>
      </c>
      <c r="B257" s="3" t="s">
        <v>17</v>
      </c>
      <c r="C257" s="3" t="s">
        <v>55</v>
      </c>
      <c r="D257" s="3">
        <v>0</v>
      </c>
    </row>
    <row r="258" spans="1:4" x14ac:dyDescent="0.55000000000000004">
      <c r="A258" s="3">
        <v>2015</v>
      </c>
      <c r="B258" s="3" t="s">
        <v>17</v>
      </c>
      <c r="C258" s="3" t="s">
        <v>55</v>
      </c>
      <c r="D258" s="3">
        <v>0</v>
      </c>
    </row>
    <row r="259" spans="1:4" x14ac:dyDescent="0.55000000000000004">
      <c r="A259" s="3">
        <v>2016</v>
      </c>
      <c r="B259" s="3" t="s">
        <v>17</v>
      </c>
      <c r="C259" s="3" t="s">
        <v>55</v>
      </c>
      <c r="D259" s="3">
        <v>1610565</v>
      </c>
    </row>
    <row r="260" spans="1:4" x14ac:dyDescent="0.55000000000000004">
      <c r="A260" s="3">
        <v>2017</v>
      </c>
      <c r="B260" s="3" t="s">
        <v>17</v>
      </c>
      <c r="C260" s="3" t="s">
        <v>55</v>
      </c>
      <c r="D260" s="3">
        <v>0</v>
      </c>
    </row>
    <row r="261" spans="1:4" x14ac:dyDescent="0.55000000000000004">
      <c r="A261" s="3">
        <v>2018</v>
      </c>
      <c r="B261" s="3" t="s">
        <v>17</v>
      </c>
      <c r="C261" s="3" t="s">
        <v>55</v>
      </c>
      <c r="D261" s="3">
        <v>674872</v>
      </c>
    </row>
    <row r="262" spans="1:4" x14ac:dyDescent="0.55000000000000004">
      <c r="A262" s="3">
        <v>2019</v>
      </c>
      <c r="B262" s="3" t="s">
        <v>17</v>
      </c>
      <c r="C262" s="3" t="s">
        <v>55</v>
      </c>
      <c r="D262" s="3">
        <v>807363</v>
      </c>
    </row>
    <row r="263" spans="1:4" x14ac:dyDescent="0.55000000000000004">
      <c r="A263" s="3">
        <v>2020</v>
      </c>
      <c r="B263" s="3" t="s">
        <v>17</v>
      </c>
      <c r="C263" s="3" t="s">
        <v>55</v>
      </c>
      <c r="D263" s="3">
        <v>759774</v>
      </c>
    </row>
    <row r="264" spans="1:4" x14ac:dyDescent="0.55000000000000004">
      <c r="A264" s="3">
        <v>2021</v>
      </c>
      <c r="B264" s="3" t="s">
        <v>17</v>
      </c>
      <c r="C264" s="3" t="s">
        <v>55</v>
      </c>
      <c r="D264" s="3">
        <v>1655852</v>
      </c>
    </row>
    <row r="265" spans="1:4" x14ac:dyDescent="0.55000000000000004">
      <c r="A265" s="3">
        <v>2022</v>
      </c>
      <c r="B265" s="3" t="s">
        <v>17</v>
      </c>
      <c r="C265" s="3" t="s">
        <v>55</v>
      </c>
      <c r="D265" s="3">
        <v>0</v>
      </c>
    </row>
    <row r="266" spans="1:4" x14ac:dyDescent="0.55000000000000004">
      <c r="A266" s="3">
        <v>2012</v>
      </c>
      <c r="B266" s="3" t="s">
        <v>20</v>
      </c>
      <c r="C266" s="3" t="s">
        <v>55</v>
      </c>
      <c r="D266" s="3">
        <v>866349</v>
      </c>
    </row>
    <row r="267" spans="1:4" x14ac:dyDescent="0.55000000000000004">
      <c r="A267" s="3">
        <v>2013</v>
      </c>
      <c r="B267" s="3" t="s">
        <v>20</v>
      </c>
      <c r="C267" s="3" t="s">
        <v>55</v>
      </c>
      <c r="D267" s="3">
        <v>0</v>
      </c>
    </row>
    <row r="268" spans="1:4" x14ac:dyDescent="0.55000000000000004">
      <c r="A268" s="3">
        <v>2014</v>
      </c>
      <c r="B268" s="3" t="s">
        <v>20</v>
      </c>
      <c r="C268" s="3" t="s">
        <v>55</v>
      </c>
      <c r="D268" s="3">
        <v>0</v>
      </c>
    </row>
    <row r="269" spans="1:4" x14ac:dyDescent="0.55000000000000004">
      <c r="A269" s="3">
        <v>2015</v>
      </c>
      <c r="B269" s="3" t="s">
        <v>20</v>
      </c>
      <c r="C269" s="3" t="s">
        <v>55</v>
      </c>
      <c r="D269" s="3">
        <v>0</v>
      </c>
    </row>
    <row r="270" spans="1:4" x14ac:dyDescent="0.55000000000000004">
      <c r="A270" s="3">
        <v>2016</v>
      </c>
      <c r="B270" s="3" t="s">
        <v>20</v>
      </c>
      <c r="C270" s="3" t="s">
        <v>55</v>
      </c>
      <c r="D270" s="3">
        <v>238001</v>
      </c>
    </row>
    <row r="271" spans="1:4" x14ac:dyDescent="0.55000000000000004">
      <c r="A271" s="3">
        <v>2017</v>
      </c>
      <c r="B271" s="3" t="s">
        <v>20</v>
      </c>
      <c r="C271" s="3" t="s">
        <v>55</v>
      </c>
      <c r="D271" s="3">
        <v>0</v>
      </c>
    </row>
    <row r="272" spans="1:4" x14ac:dyDescent="0.55000000000000004">
      <c r="A272" s="3">
        <v>2018</v>
      </c>
      <c r="B272" s="3" t="s">
        <v>20</v>
      </c>
      <c r="C272" s="3" t="s">
        <v>55</v>
      </c>
      <c r="D272" s="3">
        <v>0</v>
      </c>
    </row>
    <row r="273" spans="1:4" x14ac:dyDescent="0.55000000000000004">
      <c r="A273" s="3">
        <v>2019</v>
      </c>
      <c r="B273" s="3" t="s">
        <v>20</v>
      </c>
      <c r="C273" s="3" t="s">
        <v>55</v>
      </c>
      <c r="D273" s="3">
        <v>0</v>
      </c>
    </row>
    <row r="274" spans="1:4" x14ac:dyDescent="0.55000000000000004">
      <c r="A274" s="3">
        <v>2020</v>
      </c>
      <c r="B274" s="3" t="s">
        <v>20</v>
      </c>
      <c r="C274" s="3" t="s">
        <v>55</v>
      </c>
      <c r="D274" s="3">
        <v>537010</v>
      </c>
    </row>
    <row r="275" spans="1:4" x14ac:dyDescent="0.55000000000000004">
      <c r="A275" s="3">
        <v>2021</v>
      </c>
      <c r="B275" s="3" t="s">
        <v>20</v>
      </c>
      <c r="C275" s="3" t="s">
        <v>55</v>
      </c>
      <c r="D275" s="3">
        <v>767229</v>
      </c>
    </row>
    <row r="276" spans="1:4" x14ac:dyDescent="0.55000000000000004">
      <c r="A276" s="3">
        <v>2022</v>
      </c>
      <c r="B276" s="3" t="s">
        <v>20</v>
      </c>
      <c r="C276" s="3" t="s">
        <v>55</v>
      </c>
      <c r="D276" s="3">
        <v>0</v>
      </c>
    </row>
    <row r="277" spans="1:4" x14ac:dyDescent="0.55000000000000004">
      <c r="A277" s="3">
        <v>2012</v>
      </c>
      <c r="B277" s="3" t="s">
        <v>18</v>
      </c>
      <c r="C277" s="3" t="s">
        <v>55</v>
      </c>
      <c r="D277" s="3">
        <v>2053186</v>
      </c>
    </row>
    <row r="278" spans="1:4" x14ac:dyDescent="0.55000000000000004">
      <c r="A278" s="3">
        <v>2013</v>
      </c>
      <c r="B278" s="3" t="s">
        <v>18</v>
      </c>
      <c r="C278" s="3" t="s">
        <v>55</v>
      </c>
      <c r="D278" s="3">
        <v>0</v>
      </c>
    </row>
    <row r="279" spans="1:4" x14ac:dyDescent="0.55000000000000004">
      <c r="A279" s="3">
        <v>2014</v>
      </c>
      <c r="B279" s="3" t="s">
        <v>18</v>
      </c>
      <c r="C279" s="3" t="s">
        <v>55</v>
      </c>
      <c r="D279" s="3">
        <v>0</v>
      </c>
    </row>
    <row r="280" spans="1:4" x14ac:dyDescent="0.55000000000000004">
      <c r="A280" s="3">
        <v>2015</v>
      </c>
      <c r="B280" s="3" t="s">
        <v>18</v>
      </c>
      <c r="C280" s="3" t="s">
        <v>55</v>
      </c>
      <c r="D280" s="3">
        <v>2414307</v>
      </c>
    </row>
    <row r="281" spans="1:4" x14ac:dyDescent="0.55000000000000004">
      <c r="A281" s="3">
        <v>2016</v>
      </c>
      <c r="B281" s="3" t="s">
        <v>18</v>
      </c>
      <c r="C281" s="3" t="s">
        <v>55</v>
      </c>
      <c r="D281" s="3">
        <v>2261888</v>
      </c>
    </row>
    <row r="282" spans="1:4" x14ac:dyDescent="0.55000000000000004">
      <c r="A282" s="3">
        <v>2017</v>
      </c>
      <c r="B282" s="3" t="s">
        <v>18</v>
      </c>
      <c r="C282" s="3" t="s">
        <v>55</v>
      </c>
      <c r="D282" s="3">
        <v>2303037</v>
      </c>
    </row>
    <row r="283" spans="1:4" x14ac:dyDescent="0.55000000000000004">
      <c r="A283" s="3">
        <v>2018</v>
      </c>
      <c r="B283" s="3" t="s">
        <v>18</v>
      </c>
      <c r="C283" s="3" t="s">
        <v>55</v>
      </c>
      <c r="D283" s="3">
        <v>1908283</v>
      </c>
    </row>
    <row r="284" spans="1:4" x14ac:dyDescent="0.55000000000000004">
      <c r="A284" s="3">
        <v>2019</v>
      </c>
      <c r="B284" s="3" t="s">
        <v>18</v>
      </c>
      <c r="C284" s="3" t="s">
        <v>55</v>
      </c>
      <c r="D284" s="3">
        <v>2623003</v>
      </c>
    </row>
    <row r="285" spans="1:4" x14ac:dyDescent="0.55000000000000004">
      <c r="A285" s="3">
        <v>2020</v>
      </c>
      <c r="B285" s="3" t="s">
        <v>18</v>
      </c>
      <c r="C285" s="3" t="s">
        <v>55</v>
      </c>
      <c r="D285" s="3">
        <v>2629463</v>
      </c>
    </row>
    <row r="286" spans="1:4" x14ac:dyDescent="0.55000000000000004">
      <c r="A286" s="3">
        <v>2021</v>
      </c>
      <c r="B286" s="3" t="s">
        <v>18</v>
      </c>
      <c r="C286" s="3" t="s">
        <v>55</v>
      </c>
      <c r="D286" s="3">
        <v>2820451</v>
      </c>
    </row>
    <row r="287" spans="1:4" x14ac:dyDescent="0.55000000000000004">
      <c r="A287" s="3">
        <v>2022</v>
      </c>
      <c r="B287" s="3" t="s">
        <v>18</v>
      </c>
      <c r="C287" s="3" t="s">
        <v>55</v>
      </c>
      <c r="D287" s="3">
        <v>2188582</v>
      </c>
    </row>
    <row r="288" spans="1:4" x14ac:dyDescent="0.55000000000000004">
      <c r="A288" s="3">
        <v>2012</v>
      </c>
      <c r="B288" s="3" t="s">
        <v>15</v>
      </c>
      <c r="C288" s="3" t="s">
        <v>55</v>
      </c>
      <c r="D288" s="3">
        <v>32788167</v>
      </c>
    </row>
    <row r="289" spans="1:4" x14ac:dyDescent="0.55000000000000004">
      <c r="A289" s="3">
        <v>2013</v>
      </c>
      <c r="B289" s="3" t="s">
        <v>15</v>
      </c>
      <c r="C289" s="3" t="s">
        <v>55</v>
      </c>
      <c r="D289" s="3">
        <v>35599360</v>
      </c>
    </row>
    <row r="290" spans="1:4" x14ac:dyDescent="0.55000000000000004">
      <c r="A290" s="3">
        <v>2014</v>
      </c>
      <c r="B290" s="3" t="s">
        <v>15</v>
      </c>
      <c r="C290" s="3" t="s">
        <v>55</v>
      </c>
      <c r="D290" s="3">
        <v>35198459</v>
      </c>
    </row>
    <row r="291" spans="1:4" x14ac:dyDescent="0.55000000000000004">
      <c r="A291" s="3">
        <v>2015</v>
      </c>
      <c r="B291" s="3" t="s">
        <v>15</v>
      </c>
      <c r="C291" s="3" t="s">
        <v>55</v>
      </c>
      <c r="D291" s="3">
        <v>35171181</v>
      </c>
    </row>
    <row r="292" spans="1:4" x14ac:dyDescent="0.55000000000000004">
      <c r="A292" s="3">
        <v>2016</v>
      </c>
      <c r="B292" s="3" t="s">
        <v>15</v>
      </c>
      <c r="C292" s="3" t="s">
        <v>55</v>
      </c>
      <c r="D292" s="3">
        <v>36500982</v>
      </c>
    </row>
    <row r="293" spans="1:4" x14ac:dyDescent="0.55000000000000004">
      <c r="A293" s="3">
        <v>2017</v>
      </c>
      <c r="B293" s="3" t="s">
        <v>15</v>
      </c>
      <c r="C293" s="3" t="s">
        <v>55</v>
      </c>
      <c r="D293" s="3">
        <v>37638668</v>
      </c>
    </row>
    <row r="294" spans="1:4" x14ac:dyDescent="0.55000000000000004">
      <c r="A294" s="3">
        <v>2018</v>
      </c>
      <c r="B294" s="3" t="s">
        <v>15</v>
      </c>
      <c r="C294" s="3" t="s">
        <v>55</v>
      </c>
      <c r="D294" s="3">
        <v>40285215</v>
      </c>
    </row>
    <row r="295" spans="1:4" x14ac:dyDescent="0.55000000000000004">
      <c r="A295" s="3">
        <v>2019</v>
      </c>
      <c r="B295" s="3" t="s">
        <v>15</v>
      </c>
      <c r="C295" s="3" t="s">
        <v>55</v>
      </c>
      <c r="D295" s="3">
        <v>40951777</v>
      </c>
    </row>
    <row r="296" spans="1:4" x14ac:dyDescent="0.55000000000000004">
      <c r="A296" s="3">
        <v>2020</v>
      </c>
      <c r="B296" s="3" t="s">
        <v>15</v>
      </c>
      <c r="C296" s="3" t="s">
        <v>55</v>
      </c>
      <c r="D296" s="3">
        <v>42086817</v>
      </c>
    </row>
    <row r="297" spans="1:4" x14ac:dyDescent="0.55000000000000004">
      <c r="A297" s="3">
        <v>2021</v>
      </c>
      <c r="B297" s="3" t="s">
        <v>15</v>
      </c>
      <c r="C297" s="3" t="s">
        <v>55</v>
      </c>
      <c r="D297" s="3">
        <v>46361266</v>
      </c>
    </row>
    <row r="298" spans="1:4" x14ac:dyDescent="0.55000000000000004">
      <c r="A298" s="3">
        <v>2022</v>
      </c>
      <c r="B298" s="3" t="s">
        <v>15</v>
      </c>
      <c r="C298" s="3" t="s">
        <v>55</v>
      </c>
      <c r="D298" s="3">
        <v>53682977</v>
      </c>
    </row>
    <row r="299" spans="1:4" x14ac:dyDescent="0.55000000000000004">
      <c r="A299" s="3">
        <v>2012</v>
      </c>
      <c r="B299" s="3" t="s">
        <v>19</v>
      </c>
      <c r="C299" s="3" t="s">
        <v>55</v>
      </c>
      <c r="D299" s="3">
        <v>731031</v>
      </c>
    </row>
    <row r="300" spans="1:4" x14ac:dyDescent="0.55000000000000004">
      <c r="A300" s="3">
        <v>2013</v>
      </c>
      <c r="B300" s="3" t="s">
        <v>19</v>
      </c>
      <c r="C300" s="3" t="s">
        <v>55</v>
      </c>
      <c r="D300" s="3">
        <v>0</v>
      </c>
    </row>
    <row r="301" spans="1:4" x14ac:dyDescent="0.55000000000000004">
      <c r="A301" s="3">
        <v>2014</v>
      </c>
      <c r="B301" s="3" t="s">
        <v>19</v>
      </c>
      <c r="C301" s="3" t="s">
        <v>55</v>
      </c>
      <c r="D301" s="3">
        <v>0</v>
      </c>
    </row>
    <row r="302" spans="1:4" x14ac:dyDescent="0.55000000000000004">
      <c r="A302" s="3">
        <v>2015</v>
      </c>
      <c r="B302" s="3" t="s">
        <v>19</v>
      </c>
      <c r="C302" s="3" t="s">
        <v>55</v>
      </c>
      <c r="D302" s="3">
        <v>0</v>
      </c>
    </row>
    <row r="303" spans="1:4" x14ac:dyDescent="0.55000000000000004">
      <c r="A303" s="3">
        <v>2016</v>
      </c>
      <c r="B303" s="3" t="s">
        <v>19</v>
      </c>
      <c r="C303" s="3" t="s">
        <v>55</v>
      </c>
      <c r="D303" s="3">
        <v>179215</v>
      </c>
    </row>
    <row r="304" spans="1:4" x14ac:dyDescent="0.55000000000000004">
      <c r="A304" s="3">
        <v>2017</v>
      </c>
      <c r="B304" s="3" t="s">
        <v>19</v>
      </c>
      <c r="C304" s="3" t="s">
        <v>55</v>
      </c>
      <c r="D304" s="3">
        <v>962557</v>
      </c>
    </row>
    <row r="305" spans="1:4" x14ac:dyDescent="0.55000000000000004">
      <c r="A305" s="3">
        <v>2018</v>
      </c>
      <c r="B305" s="3" t="s">
        <v>19</v>
      </c>
      <c r="C305" s="3" t="s">
        <v>55</v>
      </c>
      <c r="D305" s="3">
        <v>293357</v>
      </c>
    </row>
    <row r="306" spans="1:4" x14ac:dyDescent="0.55000000000000004">
      <c r="A306" s="3">
        <v>2019</v>
      </c>
      <c r="B306" s="3" t="s">
        <v>19</v>
      </c>
      <c r="C306" s="3" t="s">
        <v>55</v>
      </c>
      <c r="D306" s="3">
        <v>672445</v>
      </c>
    </row>
    <row r="307" spans="1:4" x14ac:dyDescent="0.55000000000000004">
      <c r="A307" s="3">
        <v>2020</v>
      </c>
      <c r="B307" s="3" t="s">
        <v>19</v>
      </c>
      <c r="C307" s="3" t="s">
        <v>55</v>
      </c>
      <c r="D307" s="3">
        <v>1071791</v>
      </c>
    </row>
    <row r="308" spans="1:4" x14ac:dyDescent="0.55000000000000004">
      <c r="A308" s="3">
        <v>2021</v>
      </c>
      <c r="B308" s="3" t="s">
        <v>19</v>
      </c>
      <c r="C308" s="3" t="s">
        <v>55</v>
      </c>
      <c r="D308" s="3">
        <v>1315779</v>
      </c>
    </row>
    <row r="309" spans="1:4" x14ac:dyDescent="0.55000000000000004">
      <c r="A309" s="3">
        <v>2022</v>
      </c>
      <c r="B309" s="3" t="s">
        <v>19</v>
      </c>
      <c r="C309" s="3" t="s">
        <v>55</v>
      </c>
      <c r="D309" s="3">
        <v>239029</v>
      </c>
    </row>
    <row r="310" spans="1:4" x14ac:dyDescent="0.55000000000000004">
      <c r="A310" s="3">
        <v>2012</v>
      </c>
      <c r="B310" s="3" t="s">
        <v>16</v>
      </c>
      <c r="C310" s="3" t="s">
        <v>55</v>
      </c>
      <c r="D310" s="3">
        <v>19530363</v>
      </c>
    </row>
    <row r="311" spans="1:4" x14ac:dyDescent="0.55000000000000004">
      <c r="A311" s="3">
        <v>2013</v>
      </c>
      <c r="B311" s="3" t="s">
        <v>16</v>
      </c>
      <c r="C311" s="3" t="s">
        <v>55</v>
      </c>
      <c r="D311" s="3">
        <v>18949771</v>
      </c>
    </row>
    <row r="312" spans="1:4" x14ac:dyDescent="0.55000000000000004">
      <c r="A312" s="3">
        <v>2014</v>
      </c>
      <c r="B312" s="3" t="s">
        <v>16</v>
      </c>
      <c r="C312" s="3" t="s">
        <v>55</v>
      </c>
      <c r="D312" s="3">
        <v>20982623</v>
      </c>
    </row>
    <row r="313" spans="1:4" x14ac:dyDescent="0.55000000000000004">
      <c r="A313" s="3">
        <v>2015</v>
      </c>
      <c r="B313" s="3" t="s">
        <v>16</v>
      </c>
      <c r="C313" s="3" t="s">
        <v>55</v>
      </c>
      <c r="D313" s="3">
        <v>21429808</v>
      </c>
    </row>
    <row r="314" spans="1:4" x14ac:dyDescent="0.55000000000000004">
      <c r="A314" s="3">
        <v>2016</v>
      </c>
      <c r="B314" s="3" t="s">
        <v>16</v>
      </c>
      <c r="C314" s="3" t="s">
        <v>55</v>
      </c>
      <c r="D314" s="3">
        <v>23198297</v>
      </c>
    </row>
    <row r="315" spans="1:4" x14ac:dyDescent="0.55000000000000004">
      <c r="A315" s="3">
        <v>2017</v>
      </c>
      <c r="B315" s="3" t="s">
        <v>16</v>
      </c>
      <c r="C315" s="3" t="s">
        <v>55</v>
      </c>
      <c r="D315" s="3">
        <v>23692938</v>
      </c>
    </row>
    <row r="316" spans="1:4" x14ac:dyDescent="0.55000000000000004">
      <c r="A316" s="3">
        <v>2018</v>
      </c>
      <c r="B316" s="3" t="s">
        <v>16</v>
      </c>
      <c r="C316" s="3" t="s">
        <v>55</v>
      </c>
      <c r="D316" s="3">
        <v>23974528</v>
      </c>
    </row>
    <row r="317" spans="1:4" x14ac:dyDescent="0.55000000000000004">
      <c r="A317" s="3">
        <v>2019</v>
      </c>
      <c r="B317" s="3" t="s">
        <v>16</v>
      </c>
      <c r="C317" s="3" t="s">
        <v>55</v>
      </c>
      <c r="D317" s="3">
        <v>24894763</v>
      </c>
    </row>
    <row r="318" spans="1:4" x14ac:dyDescent="0.55000000000000004">
      <c r="A318" s="3">
        <v>2020</v>
      </c>
      <c r="B318" s="3" t="s">
        <v>16</v>
      </c>
      <c r="C318" s="3" t="s">
        <v>55</v>
      </c>
      <c r="D318" s="3">
        <v>24876940</v>
      </c>
    </row>
    <row r="319" spans="1:4" x14ac:dyDescent="0.55000000000000004">
      <c r="A319" s="3">
        <v>2021</v>
      </c>
      <c r="B319" s="3" t="s">
        <v>16</v>
      </c>
      <c r="C319" s="3" t="s">
        <v>55</v>
      </c>
      <c r="D319" s="3">
        <v>26754493</v>
      </c>
    </row>
    <row r="320" spans="1:4" x14ac:dyDescent="0.55000000000000004">
      <c r="A320" s="3">
        <v>2022</v>
      </c>
      <c r="B320" s="3" t="s">
        <v>16</v>
      </c>
      <c r="C320" s="3" t="s">
        <v>55</v>
      </c>
      <c r="D320" s="3">
        <v>29765176</v>
      </c>
    </row>
    <row r="321" spans="1:4" x14ac:dyDescent="0.55000000000000004">
      <c r="A321" s="3">
        <v>2012</v>
      </c>
      <c r="B321" s="3" t="s">
        <v>14</v>
      </c>
      <c r="C321" s="3" t="s">
        <v>55</v>
      </c>
      <c r="D321" s="3">
        <v>3251525</v>
      </c>
    </row>
    <row r="322" spans="1:4" x14ac:dyDescent="0.55000000000000004">
      <c r="A322" s="3">
        <v>2013</v>
      </c>
      <c r="B322" s="3" t="s">
        <v>14</v>
      </c>
      <c r="C322" s="3" t="s">
        <v>55</v>
      </c>
      <c r="D322" s="3">
        <v>3284821</v>
      </c>
    </row>
    <row r="323" spans="1:4" x14ac:dyDescent="0.55000000000000004">
      <c r="A323" s="3">
        <v>2014</v>
      </c>
      <c r="B323" s="3" t="s">
        <v>14</v>
      </c>
      <c r="C323" s="3" t="s">
        <v>55</v>
      </c>
      <c r="D323" s="3">
        <v>0</v>
      </c>
    </row>
    <row r="324" spans="1:4" x14ac:dyDescent="0.55000000000000004">
      <c r="A324" s="3">
        <v>2015</v>
      </c>
      <c r="B324" s="3" t="s">
        <v>14</v>
      </c>
      <c r="C324" s="3" t="s">
        <v>55</v>
      </c>
      <c r="D324" s="3">
        <v>3156133</v>
      </c>
    </row>
    <row r="325" spans="1:4" x14ac:dyDescent="0.55000000000000004">
      <c r="A325" s="3">
        <v>2016</v>
      </c>
      <c r="B325" s="3" t="s">
        <v>14</v>
      </c>
      <c r="C325" s="3" t="s">
        <v>55</v>
      </c>
      <c r="D325" s="3">
        <v>3948905</v>
      </c>
    </row>
    <row r="326" spans="1:4" x14ac:dyDescent="0.55000000000000004">
      <c r="A326" s="3">
        <v>2017</v>
      </c>
      <c r="B326" s="3" t="s">
        <v>14</v>
      </c>
      <c r="C326" s="3" t="s">
        <v>55</v>
      </c>
      <c r="D326" s="3">
        <v>4200372</v>
      </c>
    </row>
    <row r="327" spans="1:4" x14ac:dyDescent="0.55000000000000004">
      <c r="A327" s="3">
        <v>2018</v>
      </c>
      <c r="B327" s="3" t="s">
        <v>14</v>
      </c>
      <c r="C327" s="3" t="s">
        <v>55</v>
      </c>
      <c r="D327" s="3">
        <v>4999223</v>
      </c>
    </row>
    <row r="328" spans="1:4" x14ac:dyDescent="0.55000000000000004">
      <c r="A328" s="3">
        <v>2019</v>
      </c>
      <c r="B328" s="3" t="s">
        <v>14</v>
      </c>
      <c r="C328" s="3" t="s">
        <v>55</v>
      </c>
      <c r="D328" s="3">
        <v>5056380</v>
      </c>
    </row>
    <row r="329" spans="1:4" x14ac:dyDescent="0.55000000000000004">
      <c r="A329" s="3">
        <v>2020</v>
      </c>
      <c r="B329" s="3" t="s">
        <v>14</v>
      </c>
      <c r="C329" s="3" t="s">
        <v>55</v>
      </c>
      <c r="D329" s="3">
        <v>5123806</v>
      </c>
    </row>
    <row r="330" spans="1:4" x14ac:dyDescent="0.55000000000000004">
      <c r="A330" s="3">
        <v>2021</v>
      </c>
      <c r="B330" s="3" t="s">
        <v>14</v>
      </c>
      <c r="C330" s="3" t="s">
        <v>55</v>
      </c>
      <c r="D330" s="3">
        <v>6028536</v>
      </c>
    </row>
    <row r="331" spans="1:4" x14ac:dyDescent="0.55000000000000004">
      <c r="A331" s="3">
        <v>2022</v>
      </c>
      <c r="B331" s="3" t="s">
        <v>14</v>
      </c>
      <c r="C331" s="3" t="s">
        <v>55</v>
      </c>
      <c r="D331" s="3">
        <v>7201370</v>
      </c>
    </row>
    <row r="332" spans="1:4" x14ac:dyDescent="0.55000000000000004">
      <c r="A332" s="3">
        <v>2012</v>
      </c>
      <c r="B332" s="3" t="s">
        <v>13</v>
      </c>
      <c r="C332" s="3" t="s">
        <v>54</v>
      </c>
      <c r="D332" s="3">
        <v>1716828</v>
      </c>
    </row>
    <row r="333" spans="1:4" x14ac:dyDescent="0.55000000000000004">
      <c r="A333" s="3">
        <v>2013</v>
      </c>
      <c r="B333" s="3" t="s">
        <v>13</v>
      </c>
      <c r="C333" s="3" t="s">
        <v>54</v>
      </c>
      <c r="D333" s="3">
        <v>1685931</v>
      </c>
    </row>
    <row r="334" spans="1:4" x14ac:dyDescent="0.55000000000000004">
      <c r="A334" s="3">
        <v>2014</v>
      </c>
      <c r="B334" s="3" t="s">
        <v>13</v>
      </c>
      <c r="C334" s="3" t="s">
        <v>54</v>
      </c>
      <c r="D334" s="3">
        <v>1603124</v>
      </c>
    </row>
    <row r="335" spans="1:4" x14ac:dyDescent="0.55000000000000004">
      <c r="A335" s="3">
        <v>2015</v>
      </c>
      <c r="B335" s="3" t="s">
        <v>13</v>
      </c>
      <c r="C335" s="3" t="s">
        <v>54</v>
      </c>
      <c r="D335" s="3">
        <v>1576466</v>
      </c>
    </row>
    <row r="336" spans="1:4" x14ac:dyDescent="0.55000000000000004">
      <c r="A336" s="3">
        <v>2016</v>
      </c>
      <c r="B336" s="3" t="s">
        <v>13</v>
      </c>
      <c r="C336" s="3" t="s">
        <v>54</v>
      </c>
      <c r="D336" s="3">
        <v>1645946</v>
      </c>
    </row>
    <row r="337" spans="1:4" x14ac:dyDescent="0.55000000000000004">
      <c r="A337" s="3">
        <v>2017</v>
      </c>
      <c r="B337" s="3" t="s">
        <v>13</v>
      </c>
      <c r="C337" s="3" t="s">
        <v>54</v>
      </c>
      <c r="D337" s="3">
        <v>1689404</v>
      </c>
    </row>
    <row r="338" spans="1:4" x14ac:dyDescent="0.55000000000000004">
      <c r="A338" s="3">
        <v>2018</v>
      </c>
      <c r="B338" s="3" t="s">
        <v>13</v>
      </c>
      <c r="C338" s="3" t="s">
        <v>54</v>
      </c>
      <c r="D338" s="3">
        <v>1747511</v>
      </c>
    </row>
    <row r="339" spans="1:4" x14ac:dyDescent="0.55000000000000004">
      <c r="A339" s="3">
        <v>2019</v>
      </c>
      <c r="B339" s="3" t="s">
        <v>13</v>
      </c>
      <c r="C339" s="3" t="s">
        <v>54</v>
      </c>
      <c r="D339" s="3">
        <v>1643999</v>
      </c>
    </row>
    <row r="340" spans="1:4" x14ac:dyDescent="0.55000000000000004">
      <c r="A340" s="3">
        <v>2020</v>
      </c>
      <c r="B340" s="3" t="s">
        <v>13</v>
      </c>
      <c r="C340" s="3" t="s">
        <v>54</v>
      </c>
      <c r="D340" s="3">
        <v>1483256</v>
      </c>
    </row>
    <row r="341" spans="1:4" x14ac:dyDescent="0.55000000000000004">
      <c r="A341" s="3">
        <v>2021</v>
      </c>
      <c r="B341" s="3" t="s">
        <v>13</v>
      </c>
      <c r="C341" s="3" t="s">
        <v>54</v>
      </c>
      <c r="D341" s="3">
        <v>4121145</v>
      </c>
    </row>
    <row r="342" spans="1:4" x14ac:dyDescent="0.55000000000000004">
      <c r="A342" s="3">
        <v>2022</v>
      </c>
      <c r="B342" s="3" t="s">
        <v>13</v>
      </c>
      <c r="C342" s="3" t="s">
        <v>54</v>
      </c>
      <c r="D342" s="3">
        <v>4981559</v>
      </c>
    </row>
    <row r="343" spans="1:4" x14ac:dyDescent="0.55000000000000004">
      <c r="A343" s="3">
        <v>2012</v>
      </c>
      <c r="B343" s="3" t="s">
        <v>12</v>
      </c>
      <c r="C343" s="3" t="s">
        <v>54</v>
      </c>
      <c r="D343" s="3">
        <v>0</v>
      </c>
    </row>
    <row r="344" spans="1:4" x14ac:dyDescent="0.55000000000000004">
      <c r="A344" s="3">
        <v>2013</v>
      </c>
      <c r="B344" s="3" t="s">
        <v>12</v>
      </c>
      <c r="C344" s="3" t="s">
        <v>54</v>
      </c>
      <c r="D344" s="3">
        <v>0</v>
      </c>
    </row>
    <row r="345" spans="1:4" x14ac:dyDescent="0.55000000000000004">
      <c r="A345" s="3">
        <v>2014</v>
      </c>
      <c r="B345" s="3" t="s">
        <v>12</v>
      </c>
      <c r="C345" s="3" t="s">
        <v>54</v>
      </c>
      <c r="D345" s="3">
        <v>0</v>
      </c>
    </row>
    <row r="346" spans="1:4" x14ac:dyDescent="0.55000000000000004">
      <c r="A346" s="3">
        <v>2015</v>
      </c>
      <c r="B346" s="3" t="s">
        <v>12</v>
      </c>
      <c r="C346" s="3" t="s">
        <v>54</v>
      </c>
      <c r="D346" s="3">
        <v>0</v>
      </c>
    </row>
    <row r="347" spans="1:4" x14ac:dyDescent="0.55000000000000004">
      <c r="A347" s="3">
        <v>2016</v>
      </c>
      <c r="B347" s="3" t="s">
        <v>12</v>
      </c>
      <c r="C347" s="3" t="s">
        <v>54</v>
      </c>
      <c r="D347" s="3">
        <v>11401</v>
      </c>
    </row>
    <row r="348" spans="1:4" x14ac:dyDescent="0.55000000000000004">
      <c r="A348" s="3">
        <v>2017</v>
      </c>
      <c r="B348" s="3" t="s">
        <v>12</v>
      </c>
      <c r="C348" s="3" t="s">
        <v>54</v>
      </c>
      <c r="D348" s="3">
        <v>33711</v>
      </c>
    </row>
    <row r="349" spans="1:4" x14ac:dyDescent="0.55000000000000004">
      <c r="A349" s="3">
        <v>2018</v>
      </c>
      <c r="B349" s="3" t="s">
        <v>12</v>
      </c>
      <c r="C349" s="3" t="s">
        <v>54</v>
      </c>
      <c r="D349" s="3">
        <v>0</v>
      </c>
    </row>
    <row r="350" spans="1:4" x14ac:dyDescent="0.55000000000000004">
      <c r="A350" s="3">
        <v>2019</v>
      </c>
      <c r="B350" s="3" t="s">
        <v>12</v>
      </c>
      <c r="C350" s="3" t="s">
        <v>54</v>
      </c>
      <c r="D350" s="3">
        <v>0</v>
      </c>
    </row>
    <row r="351" spans="1:4" x14ac:dyDescent="0.55000000000000004">
      <c r="A351" s="3">
        <v>2020</v>
      </c>
      <c r="B351" s="3" t="s">
        <v>12</v>
      </c>
      <c r="C351" s="3" t="s">
        <v>54</v>
      </c>
      <c r="D351" s="3">
        <v>0</v>
      </c>
    </row>
    <row r="352" spans="1:4" x14ac:dyDescent="0.55000000000000004">
      <c r="A352" s="3">
        <v>2021</v>
      </c>
      <c r="B352" s="3" t="s">
        <v>12</v>
      </c>
      <c r="C352" s="3" t="s">
        <v>54</v>
      </c>
      <c r="D352" s="3">
        <v>0</v>
      </c>
    </row>
    <row r="353" spans="1:4" x14ac:dyDescent="0.55000000000000004">
      <c r="A353" s="3">
        <v>2022</v>
      </c>
      <c r="B353" s="3" t="s">
        <v>12</v>
      </c>
      <c r="C353" s="3" t="s">
        <v>54</v>
      </c>
      <c r="D353" s="3">
        <v>0</v>
      </c>
    </row>
    <row r="354" spans="1:4" x14ac:dyDescent="0.55000000000000004">
      <c r="A354" s="3">
        <v>2012</v>
      </c>
      <c r="B354" s="3" t="s">
        <v>0</v>
      </c>
      <c r="C354" s="3" t="s">
        <v>54</v>
      </c>
      <c r="D354" s="3">
        <v>0</v>
      </c>
    </row>
    <row r="355" spans="1:4" x14ac:dyDescent="0.55000000000000004">
      <c r="A355" s="3">
        <v>2013</v>
      </c>
      <c r="B355" s="3" t="s">
        <v>0</v>
      </c>
      <c r="C355" s="3" t="s">
        <v>54</v>
      </c>
      <c r="D355" s="3">
        <v>853857</v>
      </c>
    </row>
    <row r="356" spans="1:4" x14ac:dyDescent="0.55000000000000004">
      <c r="A356" s="3">
        <v>2014</v>
      </c>
      <c r="B356" s="3" t="s">
        <v>0</v>
      </c>
      <c r="C356" s="3" t="s">
        <v>54</v>
      </c>
      <c r="D356" s="3">
        <v>787430</v>
      </c>
    </row>
    <row r="357" spans="1:4" x14ac:dyDescent="0.55000000000000004">
      <c r="A357" s="3">
        <v>2015</v>
      </c>
      <c r="B357" s="3" t="s">
        <v>0</v>
      </c>
      <c r="C357" s="3" t="s">
        <v>54</v>
      </c>
      <c r="D357" s="3">
        <v>868814</v>
      </c>
    </row>
    <row r="358" spans="1:4" x14ac:dyDescent="0.55000000000000004">
      <c r="A358" s="3">
        <v>2016</v>
      </c>
      <c r="B358" s="3" t="s">
        <v>0</v>
      </c>
      <c r="C358" s="3" t="s">
        <v>54</v>
      </c>
      <c r="D358" s="3">
        <v>1018439</v>
      </c>
    </row>
    <row r="359" spans="1:4" x14ac:dyDescent="0.55000000000000004">
      <c r="A359" s="3">
        <v>2017</v>
      </c>
      <c r="B359" s="3" t="s">
        <v>0</v>
      </c>
      <c r="C359" s="3" t="s">
        <v>54</v>
      </c>
      <c r="D359" s="3">
        <v>1002933</v>
      </c>
    </row>
    <row r="360" spans="1:4" x14ac:dyDescent="0.55000000000000004">
      <c r="A360" s="3">
        <v>2018</v>
      </c>
      <c r="B360" s="3" t="s">
        <v>0</v>
      </c>
      <c r="C360" s="3" t="s">
        <v>54</v>
      </c>
      <c r="D360" s="3">
        <v>1020188</v>
      </c>
    </row>
    <row r="361" spans="1:4" x14ac:dyDescent="0.55000000000000004">
      <c r="A361" s="3">
        <v>2019</v>
      </c>
      <c r="B361" s="3" t="s">
        <v>0</v>
      </c>
      <c r="C361" s="3" t="s">
        <v>54</v>
      </c>
      <c r="D361" s="3">
        <v>973172</v>
      </c>
    </row>
    <row r="362" spans="1:4" x14ac:dyDescent="0.55000000000000004">
      <c r="A362" s="3">
        <v>2020</v>
      </c>
      <c r="B362" s="3" t="s">
        <v>0</v>
      </c>
      <c r="C362" s="3" t="s">
        <v>54</v>
      </c>
      <c r="D362" s="3">
        <v>1462943</v>
      </c>
    </row>
    <row r="363" spans="1:4" x14ac:dyDescent="0.55000000000000004">
      <c r="A363" s="3">
        <v>2021</v>
      </c>
      <c r="B363" s="3" t="s">
        <v>0</v>
      </c>
      <c r="C363" s="3" t="s">
        <v>54</v>
      </c>
      <c r="D363" s="3">
        <v>1737839</v>
      </c>
    </row>
    <row r="364" spans="1:4" x14ac:dyDescent="0.55000000000000004">
      <c r="A364" s="3">
        <v>2022</v>
      </c>
      <c r="B364" s="3" t="s">
        <v>0</v>
      </c>
      <c r="C364" s="3" t="s">
        <v>54</v>
      </c>
      <c r="D364" s="3">
        <v>2313167</v>
      </c>
    </row>
    <row r="365" spans="1:4" x14ac:dyDescent="0.55000000000000004">
      <c r="A365" s="3">
        <v>2012</v>
      </c>
      <c r="B365" s="3" t="s">
        <v>17</v>
      </c>
      <c r="C365" s="3" t="s">
        <v>54</v>
      </c>
      <c r="D365" s="3">
        <v>0</v>
      </c>
    </row>
    <row r="366" spans="1:4" x14ac:dyDescent="0.55000000000000004">
      <c r="A366" s="3">
        <v>2013</v>
      </c>
      <c r="B366" s="3" t="s">
        <v>17</v>
      </c>
      <c r="C366" s="3" t="s">
        <v>54</v>
      </c>
      <c r="D366" s="3">
        <v>0</v>
      </c>
    </row>
    <row r="367" spans="1:4" x14ac:dyDescent="0.55000000000000004">
      <c r="A367" s="3">
        <v>2014</v>
      </c>
      <c r="B367" s="3" t="s">
        <v>17</v>
      </c>
      <c r="C367" s="3" t="s">
        <v>54</v>
      </c>
      <c r="D367" s="3">
        <v>0</v>
      </c>
    </row>
    <row r="368" spans="1:4" x14ac:dyDescent="0.55000000000000004">
      <c r="A368" s="3">
        <v>2015</v>
      </c>
      <c r="B368" s="3" t="s">
        <v>17</v>
      </c>
      <c r="C368" s="3" t="s">
        <v>54</v>
      </c>
      <c r="D368" s="3">
        <v>0</v>
      </c>
    </row>
    <row r="369" spans="1:4" x14ac:dyDescent="0.55000000000000004">
      <c r="A369" s="3">
        <v>2016</v>
      </c>
      <c r="B369" s="3" t="s">
        <v>17</v>
      </c>
      <c r="C369" s="3" t="s">
        <v>54</v>
      </c>
      <c r="D369" s="3">
        <v>0</v>
      </c>
    </row>
    <row r="370" spans="1:4" x14ac:dyDescent="0.55000000000000004">
      <c r="A370" s="3">
        <v>2017</v>
      </c>
      <c r="B370" s="3" t="s">
        <v>17</v>
      </c>
      <c r="C370" s="3" t="s">
        <v>54</v>
      </c>
      <c r="D370" s="3">
        <v>0</v>
      </c>
    </row>
    <row r="371" spans="1:4" x14ac:dyDescent="0.55000000000000004">
      <c r="A371" s="3">
        <v>2018</v>
      </c>
      <c r="B371" s="3" t="s">
        <v>17</v>
      </c>
      <c r="C371" s="3" t="s">
        <v>54</v>
      </c>
      <c r="D371" s="3">
        <v>0</v>
      </c>
    </row>
    <row r="372" spans="1:4" x14ac:dyDescent="0.55000000000000004">
      <c r="A372" s="3">
        <v>2019</v>
      </c>
      <c r="B372" s="3" t="s">
        <v>17</v>
      </c>
      <c r="C372" s="3" t="s">
        <v>54</v>
      </c>
      <c r="D372" s="3">
        <v>0</v>
      </c>
    </row>
    <row r="373" spans="1:4" x14ac:dyDescent="0.55000000000000004">
      <c r="A373" s="3">
        <v>2020</v>
      </c>
      <c r="B373" s="3" t="s">
        <v>17</v>
      </c>
      <c r="C373" s="3" t="s">
        <v>54</v>
      </c>
      <c r="D373" s="3">
        <v>0</v>
      </c>
    </row>
    <row r="374" spans="1:4" x14ac:dyDescent="0.55000000000000004">
      <c r="A374" s="3">
        <v>2021</v>
      </c>
      <c r="B374" s="3" t="s">
        <v>17</v>
      </c>
      <c r="C374" s="3" t="s">
        <v>54</v>
      </c>
      <c r="D374" s="3">
        <v>0</v>
      </c>
    </row>
    <row r="375" spans="1:4" x14ac:dyDescent="0.55000000000000004">
      <c r="A375" s="3">
        <v>2022</v>
      </c>
      <c r="B375" s="3" t="s">
        <v>17</v>
      </c>
      <c r="C375" s="3" t="s">
        <v>54</v>
      </c>
      <c r="D375" s="3">
        <v>0</v>
      </c>
    </row>
    <row r="376" spans="1:4" x14ac:dyDescent="0.55000000000000004">
      <c r="A376" s="3">
        <v>2012</v>
      </c>
      <c r="B376" s="3" t="s">
        <v>20</v>
      </c>
      <c r="C376" s="3" t="s">
        <v>54</v>
      </c>
      <c r="D376" s="3">
        <v>0</v>
      </c>
    </row>
    <row r="377" spans="1:4" x14ac:dyDescent="0.55000000000000004">
      <c r="A377" s="3">
        <v>2013</v>
      </c>
      <c r="B377" s="3" t="s">
        <v>20</v>
      </c>
      <c r="C377" s="3" t="s">
        <v>54</v>
      </c>
      <c r="D377" s="3">
        <v>0</v>
      </c>
    </row>
    <row r="378" spans="1:4" x14ac:dyDescent="0.55000000000000004">
      <c r="A378" s="3">
        <v>2014</v>
      </c>
      <c r="B378" s="3" t="s">
        <v>20</v>
      </c>
      <c r="C378" s="3" t="s">
        <v>54</v>
      </c>
      <c r="D378" s="3">
        <v>0</v>
      </c>
    </row>
    <row r="379" spans="1:4" x14ac:dyDescent="0.55000000000000004">
      <c r="A379" s="3">
        <v>2015</v>
      </c>
      <c r="B379" s="3" t="s">
        <v>20</v>
      </c>
      <c r="C379" s="3" t="s">
        <v>54</v>
      </c>
      <c r="D379" s="3">
        <v>0</v>
      </c>
    </row>
    <row r="380" spans="1:4" x14ac:dyDescent="0.55000000000000004">
      <c r="A380" s="3">
        <v>2016</v>
      </c>
      <c r="B380" s="3" t="s">
        <v>20</v>
      </c>
      <c r="C380" s="3" t="s">
        <v>54</v>
      </c>
      <c r="D380" s="3">
        <v>0</v>
      </c>
    </row>
    <row r="381" spans="1:4" x14ac:dyDescent="0.55000000000000004">
      <c r="A381" s="3">
        <v>2017</v>
      </c>
      <c r="B381" s="3" t="s">
        <v>20</v>
      </c>
      <c r="C381" s="3" t="s">
        <v>54</v>
      </c>
      <c r="D381" s="3">
        <v>0</v>
      </c>
    </row>
    <row r="382" spans="1:4" x14ac:dyDescent="0.55000000000000004">
      <c r="A382" s="3">
        <v>2018</v>
      </c>
      <c r="B382" s="3" t="s">
        <v>20</v>
      </c>
      <c r="C382" s="3" t="s">
        <v>54</v>
      </c>
      <c r="D382" s="3">
        <v>0</v>
      </c>
    </row>
    <row r="383" spans="1:4" x14ac:dyDescent="0.55000000000000004">
      <c r="A383" s="3">
        <v>2019</v>
      </c>
      <c r="B383" s="3" t="s">
        <v>20</v>
      </c>
      <c r="C383" s="3" t="s">
        <v>54</v>
      </c>
      <c r="D383" s="3">
        <v>0</v>
      </c>
    </row>
    <row r="384" spans="1:4" x14ac:dyDescent="0.55000000000000004">
      <c r="A384" s="3">
        <v>2020</v>
      </c>
      <c r="B384" s="3" t="s">
        <v>20</v>
      </c>
      <c r="C384" s="3" t="s">
        <v>54</v>
      </c>
      <c r="D384" s="3">
        <v>0</v>
      </c>
    </row>
    <row r="385" spans="1:4" x14ac:dyDescent="0.55000000000000004">
      <c r="A385" s="3">
        <v>2021</v>
      </c>
      <c r="B385" s="3" t="s">
        <v>20</v>
      </c>
      <c r="C385" s="3" t="s">
        <v>54</v>
      </c>
      <c r="D385" s="3">
        <v>0</v>
      </c>
    </row>
    <row r="386" spans="1:4" x14ac:dyDescent="0.55000000000000004">
      <c r="A386" s="3">
        <v>2022</v>
      </c>
      <c r="B386" s="3" t="s">
        <v>20</v>
      </c>
      <c r="C386" s="3" t="s">
        <v>54</v>
      </c>
      <c r="D386" s="3">
        <v>0</v>
      </c>
    </row>
    <row r="387" spans="1:4" x14ac:dyDescent="0.55000000000000004">
      <c r="A387" s="3">
        <v>2012</v>
      </c>
      <c r="B387" s="3" t="s">
        <v>18</v>
      </c>
      <c r="C387" s="3" t="s">
        <v>54</v>
      </c>
      <c r="D387" s="3">
        <v>0</v>
      </c>
    </row>
    <row r="388" spans="1:4" x14ac:dyDescent="0.55000000000000004">
      <c r="A388" s="3">
        <v>2013</v>
      </c>
      <c r="B388" s="3" t="s">
        <v>18</v>
      </c>
      <c r="C388" s="3" t="s">
        <v>54</v>
      </c>
      <c r="D388" s="3">
        <v>0</v>
      </c>
    </row>
    <row r="389" spans="1:4" x14ac:dyDescent="0.55000000000000004">
      <c r="A389" s="3">
        <v>2014</v>
      </c>
      <c r="B389" s="3" t="s">
        <v>18</v>
      </c>
      <c r="C389" s="3" t="s">
        <v>54</v>
      </c>
      <c r="D389" s="3">
        <v>0</v>
      </c>
    </row>
    <row r="390" spans="1:4" x14ac:dyDescent="0.55000000000000004">
      <c r="A390" s="3">
        <v>2015</v>
      </c>
      <c r="B390" s="3" t="s">
        <v>18</v>
      </c>
      <c r="C390" s="3" t="s">
        <v>54</v>
      </c>
      <c r="D390" s="3">
        <v>0</v>
      </c>
    </row>
    <row r="391" spans="1:4" x14ac:dyDescent="0.55000000000000004">
      <c r="A391" s="3">
        <v>2016</v>
      </c>
      <c r="B391" s="3" t="s">
        <v>18</v>
      </c>
      <c r="C391" s="3" t="s">
        <v>54</v>
      </c>
      <c r="D391" s="3">
        <v>0</v>
      </c>
    </row>
    <row r="392" spans="1:4" x14ac:dyDescent="0.55000000000000004">
      <c r="A392" s="3">
        <v>2017</v>
      </c>
      <c r="B392" s="3" t="s">
        <v>18</v>
      </c>
      <c r="C392" s="3" t="s">
        <v>54</v>
      </c>
      <c r="D392" s="3">
        <v>0</v>
      </c>
    </row>
    <row r="393" spans="1:4" x14ac:dyDescent="0.55000000000000004">
      <c r="A393" s="3">
        <v>2018</v>
      </c>
      <c r="B393" s="3" t="s">
        <v>18</v>
      </c>
      <c r="C393" s="3" t="s">
        <v>54</v>
      </c>
      <c r="D393" s="3">
        <v>0</v>
      </c>
    </row>
    <row r="394" spans="1:4" x14ac:dyDescent="0.55000000000000004">
      <c r="A394" s="3">
        <v>2019</v>
      </c>
      <c r="B394" s="3" t="s">
        <v>18</v>
      </c>
      <c r="C394" s="3" t="s">
        <v>54</v>
      </c>
      <c r="D394" s="3">
        <v>0</v>
      </c>
    </row>
    <row r="395" spans="1:4" x14ac:dyDescent="0.55000000000000004">
      <c r="A395" s="3">
        <v>2020</v>
      </c>
      <c r="B395" s="3" t="s">
        <v>18</v>
      </c>
      <c r="C395" s="3" t="s">
        <v>54</v>
      </c>
      <c r="D395" s="3">
        <v>0</v>
      </c>
    </row>
    <row r="396" spans="1:4" x14ac:dyDescent="0.55000000000000004">
      <c r="A396" s="3">
        <v>2021</v>
      </c>
      <c r="B396" s="3" t="s">
        <v>18</v>
      </c>
      <c r="C396" s="3" t="s">
        <v>54</v>
      </c>
      <c r="D396" s="3">
        <v>0</v>
      </c>
    </row>
    <row r="397" spans="1:4" x14ac:dyDescent="0.55000000000000004">
      <c r="A397" s="3">
        <v>2022</v>
      </c>
      <c r="B397" s="3" t="s">
        <v>18</v>
      </c>
      <c r="C397" s="3" t="s">
        <v>54</v>
      </c>
      <c r="D397" s="3">
        <v>0</v>
      </c>
    </row>
    <row r="398" spans="1:4" x14ac:dyDescent="0.55000000000000004">
      <c r="A398" s="3">
        <v>2012</v>
      </c>
      <c r="B398" s="3" t="s">
        <v>15</v>
      </c>
      <c r="C398" s="3" t="s">
        <v>54</v>
      </c>
      <c r="D398" s="3">
        <v>3708269</v>
      </c>
    </row>
    <row r="399" spans="1:4" x14ac:dyDescent="0.55000000000000004">
      <c r="A399" s="3">
        <v>2013</v>
      </c>
      <c r="B399" s="3" t="s">
        <v>15</v>
      </c>
      <c r="C399" s="3" t="s">
        <v>54</v>
      </c>
      <c r="D399" s="3">
        <v>3733918</v>
      </c>
    </row>
    <row r="400" spans="1:4" x14ac:dyDescent="0.55000000000000004">
      <c r="A400" s="3">
        <v>2014</v>
      </c>
      <c r="B400" s="3" t="s">
        <v>15</v>
      </c>
      <c r="C400" s="3" t="s">
        <v>54</v>
      </c>
      <c r="D400" s="3">
        <v>3556703</v>
      </c>
    </row>
    <row r="401" spans="1:4" x14ac:dyDescent="0.55000000000000004">
      <c r="A401" s="3">
        <v>2015</v>
      </c>
      <c r="B401" s="3" t="s">
        <v>15</v>
      </c>
      <c r="C401" s="3" t="s">
        <v>54</v>
      </c>
      <c r="D401" s="3">
        <v>3319197</v>
      </c>
    </row>
    <row r="402" spans="1:4" x14ac:dyDescent="0.55000000000000004">
      <c r="A402" s="3">
        <v>2016</v>
      </c>
      <c r="B402" s="3" t="s">
        <v>15</v>
      </c>
      <c r="C402" s="3" t="s">
        <v>54</v>
      </c>
      <c r="D402" s="3">
        <v>2922987</v>
      </c>
    </row>
    <row r="403" spans="1:4" x14ac:dyDescent="0.55000000000000004">
      <c r="A403" s="3">
        <v>2017</v>
      </c>
      <c r="B403" s="3" t="s">
        <v>15</v>
      </c>
      <c r="C403" s="3" t="s">
        <v>54</v>
      </c>
      <c r="D403" s="3">
        <v>3020487</v>
      </c>
    </row>
    <row r="404" spans="1:4" x14ac:dyDescent="0.55000000000000004">
      <c r="A404" s="3">
        <v>2018</v>
      </c>
      <c r="B404" s="3" t="s">
        <v>15</v>
      </c>
      <c r="C404" s="3" t="s">
        <v>54</v>
      </c>
      <c r="D404" s="3">
        <v>3342673</v>
      </c>
    </row>
    <row r="405" spans="1:4" x14ac:dyDescent="0.55000000000000004">
      <c r="A405" s="3">
        <v>2019</v>
      </c>
      <c r="B405" s="3" t="s">
        <v>15</v>
      </c>
      <c r="C405" s="3" t="s">
        <v>54</v>
      </c>
      <c r="D405" s="3">
        <v>3329570</v>
      </c>
    </row>
    <row r="406" spans="1:4" x14ac:dyDescent="0.55000000000000004">
      <c r="A406" s="3">
        <v>2020</v>
      </c>
      <c r="B406" s="3" t="s">
        <v>15</v>
      </c>
      <c r="C406" s="3" t="s">
        <v>54</v>
      </c>
      <c r="D406" s="3">
        <v>3611333</v>
      </c>
    </row>
    <row r="407" spans="1:4" x14ac:dyDescent="0.55000000000000004">
      <c r="A407" s="3">
        <v>2021</v>
      </c>
      <c r="B407" s="3" t="s">
        <v>15</v>
      </c>
      <c r="C407" s="3" t="s">
        <v>54</v>
      </c>
      <c r="D407" s="3">
        <v>4241871</v>
      </c>
    </row>
    <row r="408" spans="1:4" x14ac:dyDescent="0.55000000000000004">
      <c r="A408" s="3">
        <v>2022</v>
      </c>
      <c r="B408" s="3" t="s">
        <v>15</v>
      </c>
      <c r="C408" s="3" t="s">
        <v>54</v>
      </c>
      <c r="D408" s="3">
        <v>5465979</v>
      </c>
    </row>
    <row r="409" spans="1:4" x14ac:dyDescent="0.55000000000000004">
      <c r="A409" s="3">
        <v>2012</v>
      </c>
      <c r="B409" s="3" t="s">
        <v>16</v>
      </c>
      <c r="C409" s="3" t="s">
        <v>54</v>
      </c>
      <c r="D409" s="3">
        <v>617916</v>
      </c>
    </row>
    <row r="410" spans="1:4" x14ac:dyDescent="0.55000000000000004">
      <c r="A410" s="3">
        <v>2013</v>
      </c>
      <c r="B410" s="3" t="s">
        <v>16</v>
      </c>
      <c r="C410" s="3" t="s">
        <v>54</v>
      </c>
      <c r="D410" s="3">
        <v>713617</v>
      </c>
    </row>
    <row r="411" spans="1:4" x14ac:dyDescent="0.55000000000000004">
      <c r="A411" s="3">
        <v>2014</v>
      </c>
      <c r="B411" s="3" t="s">
        <v>16</v>
      </c>
      <c r="C411" s="3" t="s">
        <v>54</v>
      </c>
      <c r="D411" s="3">
        <v>971866</v>
      </c>
    </row>
    <row r="412" spans="1:4" x14ac:dyDescent="0.55000000000000004">
      <c r="A412" s="3">
        <v>2015</v>
      </c>
      <c r="B412" s="3" t="s">
        <v>16</v>
      </c>
      <c r="C412" s="3" t="s">
        <v>54</v>
      </c>
      <c r="D412" s="3">
        <v>1015052</v>
      </c>
    </row>
    <row r="413" spans="1:4" x14ac:dyDescent="0.55000000000000004">
      <c r="A413" s="3">
        <v>2016</v>
      </c>
      <c r="B413" s="3" t="s">
        <v>16</v>
      </c>
      <c r="C413" s="3" t="s">
        <v>54</v>
      </c>
      <c r="D413" s="3">
        <v>1177513</v>
      </c>
    </row>
    <row r="414" spans="1:4" x14ac:dyDescent="0.55000000000000004">
      <c r="A414" s="3">
        <v>2017</v>
      </c>
      <c r="B414" s="3" t="s">
        <v>16</v>
      </c>
      <c r="C414" s="3" t="s">
        <v>54</v>
      </c>
      <c r="D414" s="3">
        <v>1147419</v>
      </c>
    </row>
    <row r="415" spans="1:4" x14ac:dyDescent="0.55000000000000004">
      <c r="A415" s="3">
        <v>2018</v>
      </c>
      <c r="B415" s="3" t="s">
        <v>16</v>
      </c>
      <c r="C415" s="3" t="s">
        <v>54</v>
      </c>
      <c r="D415" s="3">
        <v>922646</v>
      </c>
    </row>
    <row r="416" spans="1:4" x14ac:dyDescent="0.55000000000000004">
      <c r="A416" s="3">
        <v>2019</v>
      </c>
      <c r="B416" s="3" t="s">
        <v>16</v>
      </c>
      <c r="C416" s="3" t="s">
        <v>54</v>
      </c>
      <c r="D416" s="3">
        <v>1160209</v>
      </c>
    </row>
    <row r="417" spans="1:4" x14ac:dyDescent="0.55000000000000004">
      <c r="A417" s="3">
        <v>2020</v>
      </c>
      <c r="B417" s="3" t="s">
        <v>16</v>
      </c>
      <c r="C417" s="3" t="s">
        <v>54</v>
      </c>
      <c r="D417" s="3">
        <v>1203795</v>
      </c>
    </row>
    <row r="418" spans="1:4" x14ac:dyDescent="0.55000000000000004">
      <c r="A418" s="3">
        <v>2021</v>
      </c>
      <c r="B418" s="3" t="s">
        <v>16</v>
      </c>
      <c r="C418" s="3" t="s">
        <v>54</v>
      </c>
      <c r="D418" s="3">
        <v>1513255</v>
      </c>
    </row>
    <row r="419" spans="1:4" x14ac:dyDescent="0.55000000000000004">
      <c r="A419" s="3">
        <v>2022</v>
      </c>
      <c r="B419" s="3" t="s">
        <v>16</v>
      </c>
      <c r="C419" s="3" t="s">
        <v>54</v>
      </c>
      <c r="D419" s="3">
        <v>1800112</v>
      </c>
    </row>
    <row r="420" spans="1:4" x14ac:dyDescent="0.55000000000000004">
      <c r="A420" s="3">
        <v>2012</v>
      </c>
      <c r="B420" s="3" t="s">
        <v>14</v>
      </c>
      <c r="C420" s="3" t="s">
        <v>54</v>
      </c>
      <c r="D420" s="3">
        <v>2176377</v>
      </c>
    </row>
    <row r="421" spans="1:4" x14ac:dyDescent="0.55000000000000004">
      <c r="A421" s="3">
        <v>2013</v>
      </c>
      <c r="B421" s="3" t="s">
        <v>14</v>
      </c>
      <c r="C421" s="3" t="s">
        <v>54</v>
      </c>
      <c r="D421" s="3">
        <v>2207956</v>
      </c>
    </row>
    <row r="422" spans="1:4" x14ac:dyDescent="0.55000000000000004">
      <c r="A422" s="3">
        <v>2014</v>
      </c>
      <c r="B422" s="3" t="s">
        <v>14</v>
      </c>
      <c r="C422" s="3" t="s">
        <v>54</v>
      </c>
      <c r="D422" s="3">
        <v>2099214</v>
      </c>
    </row>
    <row r="423" spans="1:4" x14ac:dyDescent="0.55000000000000004">
      <c r="A423" s="3">
        <v>2015</v>
      </c>
      <c r="B423" s="3" t="s">
        <v>14</v>
      </c>
      <c r="C423" s="3" t="s">
        <v>54</v>
      </c>
      <c r="D423" s="3">
        <v>2298311</v>
      </c>
    </row>
    <row r="424" spans="1:4" x14ac:dyDescent="0.55000000000000004">
      <c r="A424" s="3">
        <v>2016</v>
      </c>
      <c r="B424" s="3" t="s">
        <v>14</v>
      </c>
      <c r="C424" s="3" t="s">
        <v>54</v>
      </c>
      <c r="D424" s="3">
        <v>3044612</v>
      </c>
    </row>
    <row r="425" spans="1:4" x14ac:dyDescent="0.55000000000000004">
      <c r="A425" s="3">
        <v>2017</v>
      </c>
      <c r="B425" s="3" t="s">
        <v>14</v>
      </c>
      <c r="C425" s="3" t="s">
        <v>54</v>
      </c>
      <c r="D425" s="3">
        <v>3226985</v>
      </c>
    </row>
    <row r="426" spans="1:4" x14ac:dyDescent="0.55000000000000004">
      <c r="A426" s="3">
        <v>2018</v>
      </c>
      <c r="B426" s="3" t="s">
        <v>14</v>
      </c>
      <c r="C426" s="3" t="s">
        <v>54</v>
      </c>
      <c r="D426" s="3">
        <v>3860322</v>
      </c>
    </row>
    <row r="427" spans="1:4" x14ac:dyDescent="0.55000000000000004">
      <c r="A427" s="3">
        <v>2019</v>
      </c>
      <c r="B427" s="3" t="s">
        <v>14</v>
      </c>
      <c r="C427" s="3" t="s">
        <v>54</v>
      </c>
      <c r="D427" s="3">
        <v>3833278</v>
      </c>
    </row>
    <row r="428" spans="1:4" x14ac:dyDescent="0.55000000000000004">
      <c r="A428" s="3">
        <v>2020</v>
      </c>
      <c r="B428" s="3" t="s">
        <v>14</v>
      </c>
      <c r="C428" s="3" t="s">
        <v>54</v>
      </c>
      <c r="D428" s="3">
        <v>3815290</v>
      </c>
    </row>
    <row r="429" spans="1:4" x14ac:dyDescent="0.55000000000000004">
      <c r="A429" s="3">
        <v>2021</v>
      </c>
      <c r="B429" s="3" t="s">
        <v>14</v>
      </c>
      <c r="C429" s="3" t="s">
        <v>54</v>
      </c>
      <c r="D429" s="3">
        <v>4506353</v>
      </c>
    </row>
    <row r="430" spans="1:4" x14ac:dyDescent="0.55000000000000004">
      <c r="A430" s="3">
        <v>2022</v>
      </c>
      <c r="B430" s="3" t="s">
        <v>14</v>
      </c>
      <c r="C430" s="3" t="s">
        <v>54</v>
      </c>
      <c r="D430" s="3">
        <v>5509405</v>
      </c>
    </row>
    <row r="431" spans="1:4" x14ac:dyDescent="0.55000000000000004">
      <c r="A431" s="3">
        <v>2012</v>
      </c>
      <c r="B431" s="3" t="s">
        <v>13</v>
      </c>
      <c r="C431" s="3" t="s">
        <v>45</v>
      </c>
      <c r="D431" s="3">
        <v>5777168</v>
      </c>
    </row>
    <row r="432" spans="1:4" x14ac:dyDescent="0.55000000000000004">
      <c r="A432" s="3">
        <v>2013</v>
      </c>
      <c r="B432" s="3" t="s">
        <v>13</v>
      </c>
      <c r="C432" s="3" t="s">
        <v>45</v>
      </c>
      <c r="D432" s="3">
        <v>5644019</v>
      </c>
    </row>
    <row r="433" spans="1:4" x14ac:dyDescent="0.55000000000000004">
      <c r="A433" s="3">
        <v>2014</v>
      </c>
      <c r="B433" s="3" t="s">
        <v>13</v>
      </c>
      <c r="C433" s="3" t="s">
        <v>45</v>
      </c>
      <c r="D433" s="3">
        <v>7001682</v>
      </c>
    </row>
    <row r="434" spans="1:4" x14ac:dyDescent="0.55000000000000004">
      <c r="A434" s="3">
        <v>2015</v>
      </c>
      <c r="B434" s="3" t="s">
        <v>13</v>
      </c>
      <c r="C434" s="3" t="s">
        <v>45</v>
      </c>
      <c r="D434" s="3">
        <v>7632226</v>
      </c>
    </row>
    <row r="435" spans="1:4" x14ac:dyDescent="0.55000000000000004">
      <c r="A435" s="3">
        <v>2016</v>
      </c>
      <c r="B435" s="3" t="s">
        <v>13</v>
      </c>
      <c r="C435" s="3" t="s">
        <v>45</v>
      </c>
      <c r="D435" s="3">
        <v>7256600</v>
      </c>
    </row>
    <row r="436" spans="1:4" x14ac:dyDescent="0.55000000000000004">
      <c r="A436" s="3">
        <v>2017</v>
      </c>
      <c r="B436" s="3" t="s">
        <v>13</v>
      </c>
      <c r="C436" s="3" t="s">
        <v>45</v>
      </c>
      <c r="D436" s="3">
        <v>7366138</v>
      </c>
    </row>
    <row r="437" spans="1:4" x14ac:dyDescent="0.55000000000000004">
      <c r="A437" s="3">
        <v>2018</v>
      </c>
      <c r="B437" s="3" t="s">
        <v>13</v>
      </c>
      <c r="C437" s="3" t="s">
        <v>45</v>
      </c>
      <c r="D437" s="3">
        <v>7809605</v>
      </c>
    </row>
    <row r="438" spans="1:4" x14ac:dyDescent="0.55000000000000004">
      <c r="A438" s="3">
        <v>2019</v>
      </c>
      <c r="B438" s="3" t="s">
        <v>13</v>
      </c>
      <c r="C438" s="3" t="s">
        <v>45</v>
      </c>
      <c r="D438" s="3">
        <v>8302661</v>
      </c>
    </row>
    <row r="439" spans="1:4" x14ac:dyDescent="0.55000000000000004">
      <c r="A439" s="3">
        <v>2020</v>
      </c>
      <c r="B439" s="3" t="s">
        <v>13</v>
      </c>
      <c r="C439" s="3" t="s">
        <v>45</v>
      </c>
      <c r="D439" s="3">
        <v>8916750</v>
      </c>
    </row>
    <row r="440" spans="1:4" x14ac:dyDescent="0.55000000000000004">
      <c r="A440" s="3">
        <v>2021</v>
      </c>
      <c r="B440" s="3" t="s">
        <v>13</v>
      </c>
      <c r="C440" s="3" t="s">
        <v>45</v>
      </c>
      <c r="D440" s="3">
        <v>10422500</v>
      </c>
    </row>
    <row r="441" spans="1:4" x14ac:dyDescent="0.55000000000000004">
      <c r="A441" s="3">
        <v>2022</v>
      </c>
      <c r="B441" s="3" t="s">
        <v>13</v>
      </c>
      <c r="C441" s="3" t="s">
        <v>45</v>
      </c>
      <c r="D441" s="3">
        <v>11387731</v>
      </c>
    </row>
    <row r="442" spans="1:4" x14ac:dyDescent="0.55000000000000004">
      <c r="A442" s="3">
        <v>2012</v>
      </c>
      <c r="B442" s="3" t="s">
        <v>12</v>
      </c>
      <c r="C442" s="3" t="s">
        <v>45</v>
      </c>
      <c r="D442" s="3">
        <v>1971267</v>
      </c>
    </row>
    <row r="443" spans="1:4" x14ac:dyDescent="0.55000000000000004">
      <c r="A443" s="3">
        <v>2013</v>
      </c>
      <c r="B443" s="3" t="s">
        <v>12</v>
      </c>
      <c r="C443" s="3" t="s">
        <v>45</v>
      </c>
      <c r="D443" s="3">
        <v>1857499</v>
      </c>
    </row>
    <row r="444" spans="1:4" x14ac:dyDescent="0.55000000000000004">
      <c r="A444" s="3">
        <v>2014</v>
      </c>
      <c r="B444" s="3" t="s">
        <v>12</v>
      </c>
      <c r="C444" s="3" t="s">
        <v>45</v>
      </c>
      <c r="D444" s="3">
        <v>1724493</v>
      </c>
    </row>
    <row r="445" spans="1:4" x14ac:dyDescent="0.55000000000000004">
      <c r="A445" s="3">
        <v>2015</v>
      </c>
      <c r="B445" s="3" t="s">
        <v>12</v>
      </c>
      <c r="C445" s="3" t="s">
        <v>45</v>
      </c>
      <c r="D445" s="3">
        <v>1711163</v>
      </c>
    </row>
    <row r="446" spans="1:4" x14ac:dyDescent="0.55000000000000004">
      <c r="A446" s="3">
        <v>2016</v>
      </c>
      <c r="B446" s="3" t="s">
        <v>12</v>
      </c>
      <c r="C446" s="3" t="s">
        <v>45</v>
      </c>
      <c r="D446" s="3">
        <v>1561947</v>
      </c>
    </row>
    <row r="447" spans="1:4" x14ac:dyDescent="0.55000000000000004">
      <c r="A447" s="3">
        <v>2017</v>
      </c>
      <c r="B447" s="3" t="s">
        <v>12</v>
      </c>
      <c r="C447" s="3" t="s">
        <v>45</v>
      </c>
      <c r="D447" s="3">
        <v>1539446</v>
      </c>
    </row>
    <row r="448" spans="1:4" x14ac:dyDescent="0.55000000000000004">
      <c r="A448" s="3">
        <v>2018</v>
      </c>
      <c r="B448" s="3" t="s">
        <v>12</v>
      </c>
      <c r="C448" s="3" t="s">
        <v>45</v>
      </c>
      <c r="D448" s="3">
        <v>1554907</v>
      </c>
    </row>
    <row r="449" spans="1:4" x14ac:dyDescent="0.55000000000000004">
      <c r="A449" s="3">
        <v>2019</v>
      </c>
      <c r="B449" s="3" t="s">
        <v>12</v>
      </c>
      <c r="C449" s="3" t="s">
        <v>45</v>
      </c>
      <c r="D449" s="3">
        <v>1663291</v>
      </c>
    </row>
    <row r="450" spans="1:4" x14ac:dyDescent="0.55000000000000004">
      <c r="A450" s="3">
        <v>2020</v>
      </c>
      <c r="B450" s="3" t="s">
        <v>12</v>
      </c>
      <c r="C450" s="3" t="s">
        <v>45</v>
      </c>
      <c r="D450" s="3">
        <v>1721309</v>
      </c>
    </row>
    <row r="451" spans="1:4" x14ac:dyDescent="0.55000000000000004">
      <c r="A451" s="3">
        <v>2021</v>
      </c>
      <c r="B451" s="3" t="s">
        <v>12</v>
      </c>
      <c r="C451" s="3" t="s">
        <v>45</v>
      </c>
      <c r="D451" s="3">
        <v>1951059</v>
      </c>
    </row>
    <row r="452" spans="1:4" x14ac:dyDescent="0.55000000000000004">
      <c r="A452" s="3">
        <v>2022</v>
      </c>
      <c r="B452" s="3" t="s">
        <v>12</v>
      </c>
      <c r="C452" s="3" t="s">
        <v>45</v>
      </c>
      <c r="D452" s="3">
        <v>2225085</v>
      </c>
    </row>
    <row r="453" spans="1:4" x14ac:dyDescent="0.55000000000000004">
      <c r="A453" s="3">
        <v>2012</v>
      </c>
      <c r="B453" s="3" t="s">
        <v>0</v>
      </c>
      <c r="C453" s="3" t="s">
        <v>45</v>
      </c>
      <c r="D453" s="3">
        <v>1830787</v>
      </c>
    </row>
    <row r="454" spans="1:4" x14ac:dyDescent="0.55000000000000004">
      <c r="A454" s="3">
        <v>2013</v>
      </c>
      <c r="B454" s="3" t="s">
        <v>0</v>
      </c>
      <c r="C454" s="3" t="s">
        <v>45</v>
      </c>
      <c r="D454" s="3">
        <v>902648</v>
      </c>
    </row>
    <row r="455" spans="1:4" x14ac:dyDescent="0.55000000000000004">
      <c r="A455" s="3">
        <v>2014</v>
      </c>
      <c r="B455" s="3" t="s">
        <v>0</v>
      </c>
      <c r="C455" s="3" t="s">
        <v>45</v>
      </c>
      <c r="D455" s="3">
        <v>0</v>
      </c>
    </row>
    <row r="456" spans="1:4" x14ac:dyDescent="0.55000000000000004">
      <c r="A456" s="3">
        <v>2015</v>
      </c>
      <c r="B456" s="3" t="s">
        <v>0</v>
      </c>
      <c r="C456" s="3" t="s">
        <v>45</v>
      </c>
      <c r="D456" s="3">
        <v>0</v>
      </c>
    </row>
    <row r="457" spans="1:4" x14ac:dyDescent="0.55000000000000004">
      <c r="A457" s="3">
        <v>2016</v>
      </c>
      <c r="B457" s="3" t="s">
        <v>0</v>
      </c>
      <c r="C457" s="3" t="s">
        <v>45</v>
      </c>
      <c r="D457" s="3">
        <v>2134310</v>
      </c>
    </row>
    <row r="458" spans="1:4" x14ac:dyDescent="0.55000000000000004">
      <c r="A458" s="3">
        <v>2017</v>
      </c>
      <c r="B458" s="3" t="s">
        <v>0</v>
      </c>
      <c r="C458" s="3" t="s">
        <v>45</v>
      </c>
      <c r="D458" s="3">
        <v>2502673</v>
      </c>
    </row>
    <row r="459" spans="1:4" x14ac:dyDescent="0.55000000000000004">
      <c r="A459" s="3">
        <v>2018</v>
      </c>
      <c r="B459" s="3" t="s">
        <v>0</v>
      </c>
      <c r="C459" s="3" t="s">
        <v>45</v>
      </c>
      <c r="D459" s="3">
        <v>1787168</v>
      </c>
    </row>
    <row r="460" spans="1:4" x14ac:dyDescent="0.55000000000000004">
      <c r="A460" s="3">
        <v>2019</v>
      </c>
      <c r="B460" s="3" t="s">
        <v>0</v>
      </c>
      <c r="C460" s="3" t="s">
        <v>45</v>
      </c>
      <c r="D460" s="3">
        <v>1831193</v>
      </c>
    </row>
    <row r="461" spans="1:4" x14ac:dyDescent="0.55000000000000004">
      <c r="A461" s="3">
        <v>2020</v>
      </c>
      <c r="B461" s="3" t="s">
        <v>0</v>
      </c>
      <c r="C461" s="3" t="s">
        <v>45</v>
      </c>
      <c r="D461" s="3">
        <v>2287355</v>
      </c>
    </row>
    <row r="462" spans="1:4" x14ac:dyDescent="0.55000000000000004">
      <c r="A462" s="3">
        <v>2021</v>
      </c>
      <c r="B462" s="3" t="s">
        <v>0</v>
      </c>
      <c r="C462" s="3" t="s">
        <v>45</v>
      </c>
      <c r="D462" s="3">
        <v>2445863</v>
      </c>
    </row>
    <row r="463" spans="1:4" x14ac:dyDescent="0.55000000000000004">
      <c r="A463" s="3">
        <v>2022</v>
      </c>
      <c r="B463" s="3" t="s">
        <v>0</v>
      </c>
      <c r="C463" s="3" t="s">
        <v>45</v>
      </c>
      <c r="D463" s="3">
        <v>2597685</v>
      </c>
    </row>
    <row r="464" spans="1:4" x14ac:dyDescent="0.55000000000000004">
      <c r="A464" s="3">
        <v>2012</v>
      </c>
      <c r="B464" s="3" t="s">
        <v>17</v>
      </c>
      <c r="C464" s="3" t="s">
        <v>45</v>
      </c>
      <c r="D464" s="3">
        <v>120515</v>
      </c>
    </row>
    <row r="465" spans="1:4" x14ac:dyDescent="0.55000000000000004">
      <c r="A465" s="3">
        <v>2013</v>
      </c>
      <c r="B465" s="3" t="s">
        <v>17</v>
      </c>
      <c r="C465" s="3" t="s">
        <v>45</v>
      </c>
      <c r="D465" s="3">
        <v>0</v>
      </c>
    </row>
    <row r="466" spans="1:4" x14ac:dyDescent="0.55000000000000004">
      <c r="A466" s="3">
        <v>2014</v>
      </c>
      <c r="B466" s="3" t="s">
        <v>17</v>
      </c>
      <c r="C466" s="3" t="s">
        <v>45</v>
      </c>
      <c r="D466" s="3">
        <v>0</v>
      </c>
    </row>
    <row r="467" spans="1:4" x14ac:dyDescent="0.55000000000000004">
      <c r="A467" s="3">
        <v>2015</v>
      </c>
      <c r="B467" s="3" t="s">
        <v>17</v>
      </c>
      <c r="C467" s="3" t="s">
        <v>45</v>
      </c>
      <c r="D467" s="3">
        <v>289960</v>
      </c>
    </row>
    <row r="468" spans="1:4" x14ac:dyDescent="0.55000000000000004">
      <c r="A468" s="3">
        <v>2016</v>
      </c>
      <c r="B468" s="3" t="s">
        <v>17</v>
      </c>
      <c r="C468" s="3" t="s">
        <v>45</v>
      </c>
      <c r="D468" s="3">
        <v>382933</v>
      </c>
    </row>
    <row r="469" spans="1:4" x14ac:dyDescent="0.55000000000000004">
      <c r="A469" s="3">
        <v>2017</v>
      </c>
      <c r="B469" s="3" t="s">
        <v>17</v>
      </c>
      <c r="C469" s="3" t="s">
        <v>45</v>
      </c>
      <c r="D469" s="3">
        <v>161140</v>
      </c>
    </row>
    <row r="470" spans="1:4" x14ac:dyDescent="0.55000000000000004">
      <c r="A470" s="3">
        <v>2018</v>
      </c>
      <c r="B470" s="3" t="s">
        <v>17</v>
      </c>
      <c r="C470" s="3" t="s">
        <v>45</v>
      </c>
      <c r="D470" s="3">
        <v>72222</v>
      </c>
    </row>
    <row r="471" spans="1:4" x14ac:dyDescent="0.55000000000000004">
      <c r="A471" s="3">
        <v>2019</v>
      </c>
      <c r="B471" s="3" t="s">
        <v>17</v>
      </c>
      <c r="C471" s="3" t="s">
        <v>45</v>
      </c>
      <c r="D471" s="3">
        <v>0</v>
      </c>
    </row>
    <row r="472" spans="1:4" x14ac:dyDescent="0.55000000000000004">
      <c r="A472" s="3">
        <v>2020</v>
      </c>
      <c r="B472" s="3" t="s">
        <v>17</v>
      </c>
      <c r="C472" s="3" t="s">
        <v>45</v>
      </c>
      <c r="D472" s="3">
        <v>43772</v>
      </c>
    </row>
    <row r="473" spans="1:4" x14ac:dyDescent="0.55000000000000004">
      <c r="A473" s="3">
        <v>2021</v>
      </c>
      <c r="B473" s="3" t="s">
        <v>17</v>
      </c>
      <c r="C473" s="3" t="s">
        <v>45</v>
      </c>
      <c r="D473" s="3">
        <v>72445</v>
      </c>
    </row>
    <row r="474" spans="1:4" x14ac:dyDescent="0.55000000000000004">
      <c r="A474" s="3">
        <v>2022</v>
      </c>
      <c r="B474" s="3" t="s">
        <v>17</v>
      </c>
      <c r="C474" s="3" t="s">
        <v>45</v>
      </c>
      <c r="D474" s="3">
        <v>0</v>
      </c>
    </row>
    <row r="475" spans="1:4" x14ac:dyDescent="0.55000000000000004">
      <c r="A475" s="3">
        <v>2012</v>
      </c>
      <c r="B475" s="3" t="s">
        <v>20</v>
      </c>
      <c r="C475" s="3" t="s">
        <v>45</v>
      </c>
      <c r="D475" s="3">
        <v>0</v>
      </c>
    </row>
    <row r="476" spans="1:4" x14ac:dyDescent="0.55000000000000004">
      <c r="A476" s="3">
        <v>2013</v>
      </c>
      <c r="B476" s="3" t="s">
        <v>20</v>
      </c>
      <c r="C476" s="3" t="s">
        <v>45</v>
      </c>
      <c r="D476" s="3">
        <v>0</v>
      </c>
    </row>
    <row r="477" spans="1:4" x14ac:dyDescent="0.55000000000000004">
      <c r="A477" s="3">
        <v>2014</v>
      </c>
      <c r="B477" s="3" t="s">
        <v>20</v>
      </c>
      <c r="C477" s="3" t="s">
        <v>45</v>
      </c>
      <c r="D477" s="3">
        <v>0</v>
      </c>
    </row>
    <row r="478" spans="1:4" x14ac:dyDescent="0.55000000000000004">
      <c r="A478" s="3">
        <v>2015</v>
      </c>
      <c r="B478" s="3" t="s">
        <v>20</v>
      </c>
      <c r="C478" s="3" t="s">
        <v>45</v>
      </c>
      <c r="D478" s="3">
        <v>0</v>
      </c>
    </row>
    <row r="479" spans="1:4" x14ac:dyDescent="0.55000000000000004">
      <c r="A479" s="3">
        <v>2016</v>
      </c>
      <c r="B479" s="3" t="s">
        <v>20</v>
      </c>
      <c r="C479" s="3" t="s">
        <v>45</v>
      </c>
      <c r="D479" s="3">
        <v>0</v>
      </c>
    </row>
    <row r="480" spans="1:4" x14ac:dyDescent="0.55000000000000004">
      <c r="A480" s="3">
        <v>2017</v>
      </c>
      <c r="B480" s="3" t="s">
        <v>20</v>
      </c>
      <c r="C480" s="3" t="s">
        <v>45</v>
      </c>
      <c r="D480" s="3">
        <v>0</v>
      </c>
    </row>
    <row r="481" spans="1:4" x14ac:dyDescent="0.55000000000000004">
      <c r="A481" s="3">
        <v>2018</v>
      </c>
      <c r="B481" s="3" t="s">
        <v>20</v>
      </c>
      <c r="C481" s="3" t="s">
        <v>45</v>
      </c>
      <c r="D481" s="3">
        <v>0</v>
      </c>
    </row>
    <row r="482" spans="1:4" x14ac:dyDescent="0.55000000000000004">
      <c r="A482" s="3">
        <v>2019</v>
      </c>
      <c r="B482" s="3" t="s">
        <v>20</v>
      </c>
      <c r="C482" s="3" t="s">
        <v>45</v>
      </c>
      <c r="D482" s="3">
        <v>0</v>
      </c>
    </row>
    <row r="483" spans="1:4" x14ac:dyDescent="0.55000000000000004">
      <c r="A483" s="3">
        <v>2020</v>
      </c>
      <c r="B483" s="3" t="s">
        <v>20</v>
      </c>
      <c r="C483" s="3" t="s">
        <v>45</v>
      </c>
      <c r="D483" s="3">
        <v>0</v>
      </c>
    </row>
    <row r="484" spans="1:4" x14ac:dyDescent="0.55000000000000004">
      <c r="A484" s="3">
        <v>2021</v>
      </c>
      <c r="B484" s="3" t="s">
        <v>20</v>
      </c>
      <c r="C484" s="3" t="s">
        <v>45</v>
      </c>
      <c r="D484" s="3">
        <v>0</v>
      </c>
    </row>
    <row r="485" spans="1:4" x14ac:dyDescent="0.55000000000000004">
      <c r="A485" s="3">
        <v>2022</v>
      </c>
      <c r="B485" s="3" t="s">
        <v>20</v>
      </c>
      <c r="C485" s="3" t="s">
        <v>45</v>
      </c>
      <c r="D485" s="3">
        <v>0</v>
      </c>
    </row>
    <row r="486" spans="1:4" x14ac:dyDescent="0.55000000000000004">
      <c r="A486" s="3">
        <v>2012</v>
      </c>
      <c r="B486" s="3" t="s">
        <v>18</v>
      </c>
      <c r="C486" s="3" t="s">
        <v>45</v>
      </c>
      <c r="D486" s="3">
        <v>58834</v>
      </c>
    </row>
    <row r="487" spans="1:4" x14ac:dyDescent="0.55000000000000004">
      <c r="A487" s="3">
        <v>2013</v>
      </c>
      <c r="B487" s="3" t="s">
        <v>18</v>
      </c>
      <c r="C487" s="3" t="s">
        <v>45</v>
      </c>
      <c r="D487" s="3">
        <v>0</v>
      </c>
    </row>
    <row r="488" spans="1:4" x14ac:dyDescent="0.55000000000000004">
      <c r="A488" s="3">
        <v>2014</v>
      </c>
      <c r="B488" s="3" t="s">
        <v>18</v>
      </c>
      <c r="C488" s="3" t="s">
        <v>45</v>
      </c>
      <c r="D488" s="3">
        <v>145534</v>
      </c>
    </row>
    <row r="489" spans="1:4" x14ac:dyDescent="0.55000000000000004">
      <c r="A489" s="3">
        <v>2015</v>
      </c>
      <c r="B489" s="3" t="s">
        <v>18</v>
      </c>
      <c r="C489" s="3" t="s">
        <v>45</v>
      </c>
      <c r="D489" s="3">
        <v>0</v>
      </c>
    </row>
    <row r="490" spans="1:4" x14ac:dyDescent="0.55000000000000004">
      <c r="A490" s="3">
        <v>2016</v>
      </c>
      <c r="B490" s="3" t="s">
        <v>18</v>
      </c>
      <c r="C490" s="3" t="s">
        <v>45</v>
      </c>
      <c r="D490" s="3">
        <v>34908</v>
      </c>
    </row>
    <row r="491" spans="1:4" x14ac:dyDescent="0.55000000000000004">
      <c r="A491" s="3">
        <v>2017</v>
      </c>
      <c r="B491" s="3" t="s">
        <v>18</v>
      </c>
      <c r="C491" s="3" t="s">
        <v>45</v>
      </c>
      <c r="D491" s="3">
        <v>82650</v>
      </c>
    </row>
    <row r="492" spans="1:4" x14ac:dyDescent="0.55000000000000004">
      <c r="A492" s="3">
        <v>2018</v>
      </c>
      <c r="B492" s="3" t="s">
        <v>18</v>
      </c>
      <c r="C492" s="3" t="s">
        <v>45</v>
      </c>
      <c r="D492" s="3">
        <v>76845</v>
      </c>
    </row>
    <row r="493" spans="1:4" x14ac:dyDescent="0.55000000000000004">
      <c r="A493" s="3">
        <v>2019</v>
      </c>
      <c r="B493" s="3" t="s">
        <v>18</v>
      </c>
      <c r="C493" s="3" t="s">
        <v>45</v>
      </c>
      <c r="D493" s="3">
        <v>152574</v>
      </c>
    </row>
    <row r="494" spans="1:4" x14ac:dyDescent="0.55000000000000004">
      <c r="A494" s="3">
        <v>2020</v>
      </c>
      <c r="B494" s="3" t="s">
        <v>18</v>
      </c>
      <c r="C494" s="3" t="s">
        <v>45</v>
      </c>
      <c r="D494" s="3">
        <v>112011</v>
      </c>
    </row>
    <row r="495" spans="1:4" x14ac:dyDescent="0.55000000000000004">
      <c r="A495" s="3">
        <v>2021</v>
      </c>
      <c r="B495" s="3" t="s">
        <v>18</v>
      </c>
      <c r="C495" s="3" t="s">
        <v>45</v>
      </c>
      <c r="D495" s="3">
        <v>85347</v>
      </c>
    </row>
    <row r="496" spans="1:4" x14ac:dyDescent="0.55000000000000004">
      <c r="A496" s="3">
        <v>2022</v>
      </c>
      <c r="B496" s="3" t="s">
        <v>18</v>
      </c>
      <c r="C496" s="3" t="s">
        <v>45</v>
      </c>
      <c r="D496" s="3">
        <v>121588</v>
      </c>
    </row>
    <row r="497" spans="1:4" x14ac:dyDescent="0.55000000000000004">
      <c r="A497" s="3">
        <v>2012</v>
      </c>
      <c r="B497" s="3" t="s">
        <v>15</v>
      </c>
      <c r="C497" s="3" t="s">
        <v>45</v>
      </c>
      <c r="D497" s="3">
        <v>7690346</v>
      </c>
    </row>
    <row r="498" spans="1:4" x14ac:dyDescent="0.55000000000000004">
      <c r="A498" s="3">
        <v>2013</v>
      </c>
      <c r="B498" s="3" t="s">
        <v>15</v>
      </c>
      <c r="C498" s="3" t="s">
        <v>45</v>
      </c>
      <c r="D498" s="3">
        <v>7893062</v>
      </c>
    </row>
    <row r="499" spans="1:4" x14ac:dyDescent="0.55000000000000004">
      <c r="A499" s="3">
        <v>2014</v>
      </c>
      <c r="B499" s="3" t="s">
        <v>15</v>
      </c>
      <c r="C499" s="3" t="s">
        <v>45</v>
      </c>
      <c r="D499" s="3">
        <v>9094952</v>
      </c>
    </row>
    <row r="500" spans="1:4" x14ac:dyDescent="0.55000000000000004">
      <c r="A500" s="3">
        <v>2015</v>
      </c>
      <c r="B500" s="3" t="s">
        <v>15</v>
      </c>
      <c r="C500" s="3" t="s">
        <v>45</v>
      </c>
      <c r="D500" s="3">
        <v>9022542</v>
      </c>
    </row>
    <row r="501" spans="1:4" x14ac:dyDescent="0.55000000000000004">
      <c r="A501" s="3">
        <v>2016</v>
      </c>
      <c r="B501" s="3" t="s">
        <v>15</v>
      </c>
      <c r="C501" s="3" t="s">
        <v>45</v>
      </c>
      <c r="D501" s="3">
        <v>9233581</v>
      </c>
    </row>
    <row r="502" spans="1:4" x14ac:dyDescent="0.55000000000000004">
      <c r="A502" s="3">
        <v>2017</v>
      </c>
      <c r="B502" s="3" t="s">
        <v>15</v>
      </c>
      <c r="C502" s="3" t="s">
        <v>45</v>
      </c>
      <c r="D502" s="3">
        <v>9911348</v>
      </c>
    </row>
    <row r="503" spans="1:4" x14ac:dyDescent="0.55000000000000004">
      <c r="A503" s="3">
        <v>2018</v>
      </c>
      <c r="B503" s="3" t="s">
        <v>15</v>
      </c>
      <c r="C503" s="3" t="s">
        <v>45</v>
      </c>
      <c r="D503" s="3">
        <v>10718799</v>
      </c>
    </row>
    <row r="504" spans="1:4" x14ac:dyDescent="0.55000000000000004">
      <c r="A504" s="3">
        <v>2019</v>
      </c>
      <c r="B504" s="3" t="s">
        <v>15</v>
      </c>
      <c r="C504" s="3" t="s">
        <v>45</v>
      </c>
      <c r="D504" s="3">
        <v>10245805</v>
      </c>
    </row>
    <row r="505" spans="1:4" x14ac:dyDescent="0.55000000000000004">
      <c r="A505" s="3">
        <v>2020</v>
      </c>
      <c r="B505" s="3" t="s">
        <v>15</v>
      </c>
      <c r="C505" s="3" t="s">
        <v>45</v>
      </c>
      <c r="D505" s="3">
        <v>10621094</v>
      </c>
    </row>
    <row r="506" spans="1:4" x14ac:dyDescent="0.55000000000000004">
      <c r="A506" s="3">
        <v>2021</v>
      </c>
      <c r="B506" s="3" t="s">
        <v>15</v>
      </c>
      <c r="C506" s="3" t="s">
        <v>45</v>
      </c>
      <c r="D506" s="3">
        <v>12502172</v>
      </c>
    </row>
    <row r="507" spans="1:4" x14ac:dyDescent="0.55000000000000004">
      <c r="A507" s="3">
        <v>2022</v>
      </c>
      <c r="B507" s="3" t="s">
        <v>15</v>
      </c>
      <c r="C507" s="3" t="s">
        <v>45</v>
      </c>
      <c r="D507" s="3">
        <v>13923107</v>
      </c>
    </row>
    <row r="508" spans="1:4" x14ac:dyDescent="0.55000000000000004">
      <c r="A508" s="3">
        <v>2012</v>
      </c>
      <c r="B508" s="3" t="s">
        <v>19</v>
      </c>
      <c r="C508" s="3" t="s">
        <v>45</v>
      </c>
      <c r="D508" s="3">
        <v>0</v>
      </c>
    </row>
    <row r="509" spans="1:4" x14ac:dyDescent="0.55000000000000004">
      <c r="A509" s="3">
        <v>2013</v>
      </c>
      <c r="B509" s="3" t="s">
        <v>19</v>
      </c>
      <c r="C509" s="3" t="s">
        <v>45</v>
      </c>
      <c r="D509" s="3">
        <v>0</v>
      </c>
    </row>
    <row r="510" spans="1:4" x14ac:dyDescent="0.55000000000000004">
      <c r="A510" s="3">
        <v>2014</v>
      </c>
      <c r="B510" s="3" t="s">
        <v>19</v>
      </c>
      <c r="C510" s="3" t="s">
        <v>45</v>
      </c>
      <c r="D510" s="3">
        <v>0</v>
      </c>
    </row>
    <row r="511" spans="1:4" x14ac:dyDescent="0.55000000000000004">
      <c r="A511" s="3">
        <v>2015</v>
      </c>
      <c r="B511" s="3" t="s">
        <v>19</v>
      </c>
      <c r="C511" s="3" t="s">
        <v>45</v>
      </c>
      <c r="D511" s="3">
        <v>0</v>
      </c>
    </row>
    <row r="512" spans="1:4" x14ac:dyDescent="0.55000000000000004">
      <c r="A512" s="3">
        <v>2016</v>
      </c>
      <c r="B512" s="3" t="s">
        <v>19</v>
      </c>
      <c r="C512" s="3" t="s">
        <v>45</v>
      </c>
      <c r="D512" s="3">
        <v>0</v>
      </c>
    </row>
    <row r="513" spans="1:4" x14ac:dyDescent="0.55000000000000004">
      <c r="A513" s="3">
        <v>2017</v>
      </c>
      <c r="B513" s="3" t="s">
        <v>19</v>
      </c>
      <c r="C513" s="3" t="s">
        <v>45</v>
      </c>
      <c r="D513" s="3">
        <v>0</v>
      </c>
    </row>
    <row r="514" spans="1:4" x14ac:dyDescent="0.55000000000000004">
      <c r="A514" s="3">
        <v>2018</v>
      </c>
      <c r="B514" s="3" t="s">
        <v>19</v>
      </c>
      <c r="C514" s="3" t="s">
        <v>45</v>
      </c>
      <c r="D514" s="3">
        <v>0</v>
      </c>
    </row>
    <row r="515" spans="1:4" x14ac:dyDescent="0.55000000000000004">
      <c r="A515" s="3">
        <v>2019</v>
      </c>
      <c r="B515" s="3" t="s">
        <v>19</v>
      </c>
      <c r="C515" s="3" t="s">
        <v>45</v>
      </c>
      <c r="D515" s="3">
        <v>0</v>
      </c>
    </row>
    <row r="516" spans="1:4" x14ac:dyDescent="0.55000000000000004">
      <c r="A516" s="3">
        <v>2020</v>
      </c>
      <c r="B516" s="3" t="s">
        <v>19</v>
      </c>
      <c r="C516" s="3" t="s">
        <v>45</v>
      </c>
      <c r="D516" s="3">
        <v>0</v>
      </c>
    </row>
    <row r="517" spans="1:4" x14ac:dyDescent="0.55000000000000004">
      <c r="A517" s="3">
        <v>2021</v>
      </c>
      <c r="B517" s="3" t="s">
        <v>19</v>
      </c>
      <c r="C517" s="3" t="s">
        <v>45</v>
      </c>
      <c r="D517" s="3">
        <v>0</v>
      </c>
    </row>
    <row r="518" spans="1:4" x14ac:dyDescent="0.55000000000000004">
      <c r="A518" s="3">
        <v>2022</v>
      </c>
      <c r="B518" s="3" t="s">
        <v>19</v>
      </c>
      <c r="C518" s="3" t="s">
        <v>45</v>
      </c>
      <c r="D518" s="3">
        <v>0</v>
      </c>
    </row>
    <row r="519" spans="1:4" x14ac:dyDescent="0.55000000000000004">
      <c r="A519" s="3">
        <v>2012</v>
      </c>
      <c r="B519" s="3" t="s">
        <v>16</v>
      </c>
      <c r="C519" s="3" t="s">
        <v>45</v>
      </c>
      <c r="D519" s="3">
        <v>5023671</v>
      </c>
    </row>
    <row r="520" spans="1:4" x14ac:dyDescent="0.55000000000000004">
      <c r="A520" s="3">
        <v>2013</v>
      </c>
      <c r="B520" s="3" t="s">
        <v>16</v>
      </c>
      <c r="C520" s="3" t="s">
        <v>45</v>
      </c>
      <c r="D520" s="3">
        <v>4663179</v>
      </c>
    </row>
    <row r="521" spans="1:4" x14ac:dyDescent="0.55000000000000004">
      <c r="A521" s="3">
        <v>2014</v>
      </c>
      <c r="B521" s="3" t="s">
        <v>16</v>
      </c>
      <c r="C521" s="3" t="s">
        <v>45</v>
      </c>
      <c r="D521" s="3">
        <v>5347402</v>
      </c>
    </row>
    <row r="522" spans="1:4" x14ac:dyDescent="0.55000000000000004">
      <c r="A522" s="3">
        <v>2015</v>
      </c>
      <c r="B522" s="3" t="s">
        <v>16</v>
      </c>
      <c r="C522" s="3" t="s">
        <v>45</v>
      </c>
      <c r="D522" s="3">
        <v>5373956</v>
      </c>
    </row>
    <row r="523" spans="1:4" x14ac:dyDescent="0.55000000000000004">
      <c r="A523" s="3">
        <v>2016</v>
      </c>
      <c r="B523" s="3" t="s">
        <v>16</v>
      </c>
      <c r="C523" s="3" t="s">
        <v>45</v>
      </c>
      <c r="D523" s="3">
        <v>5726015</v>
      </c>
    </row>
    <row r="524" spans="1:4" x14ac:dyDescent="0.55000000000000004">
      <c r="A524" s="3">
        <v>2017</v>
      </c>
      <c r="B524" s="3" t="s">
        <v>16</v>
      </c>
      <c r="C524" s="3" t="s">
        <v>45</v>
      </c>
      <c r="D524" s="3">
        <v>5724860</v>
      </c>
    </row>
    <row r="525" spans="1:4" x14ac:dyDescent="0.55000000000000004">
      <c r="A525" s="3">
        <v>2018</v>
      </c>
      <c r="B525" s="3" t="s">
        <v>16</v>
      </c>
      <c r="C525" s="3" t="s">
        <v>45</v>
      </c>
      <c r="D525" s="3">
        <v>6371632</v>
      </c>
    </row>
    <row r="526" spans="1:4" x14ac:dyDescent="0.55000000000000004">
      <c r="A526" s="3">
        <v>2019</v>
      </c>
      <c r="B526" s="3" t="s">
        <v>16</v>
      </c>
      <c r="C526" s="3" t="s">
        <v>45</v>
      </c>
      <c r="D526" s="3">
        <v>6566551</v>
      </c>
    </row>
    <row r="527" spans="1:4" x14ac:dyDescent="0.55000000000000004">
      <c r="A527" s="3">
        <v>2020</v>
      </c>
      <c r="B527" s="3" t="s">
        <v>16</v>
      </c>
      <c r="C527" s="3" t="s">
        <v>45</v>
      </c>
      <c r="D527" s="3">
        <v>6077877</v>
      </c>
    </row>
    <row r="528" spans="1:4" x14ac:dyDescent="0.55000000000000004">
      <c r="A528" s="3">
        <v>2021</v>
      </c>
      <c r="B528" s="3" t="s">
        <v>16</v>
      </c>
      <c r="C528" s="3" t="s">
        <v>45</v>
      </c>
      <c r="D528" s="3">
        <v>6086233</v>
      </c>
    </row>
    <row r="529" spans="1:4" x14ac:dyDescent="0.55000000000000004">
      <c r="A529" s="3">
        <v>2022</v>
      </c>
      <c r="B529" s="3" t="s">
        <v>16</v>
      </c>
      <c r="C529" s="3" t="s">
        <v>45</v>
      </c>
      <c r="D529" s="3">
        <v>6968063</v>
      </c>
    </row>
    <row r="530" spans="1:4" x14ac:dyDescent="0.55000000000000004">
      <c r="A530" s="3">
        <v>2012</v>
      </c>
      <c r="B530" s="3" t="s">
        <v>14</v>
      </c>
      <c r="C530" s="3" t="s">
        <v>45</v>
      </c>
      <c r="D530" s="3">
        <v>455822</v>
      </c>
    </row>
    <row r="531" spans="1:4" x14ac:dyDescent="0.55000000000000004">
      <c r="A531" s="3">
        <v>2013</v>
      </c>
      <c r="B531" s="3" t="s">
        <v>14</v>
      </c>
      <c r="C531" s="3" t="s">
        <v>45</v>
      </c>
      <c r="D531" s="3">
        <v>426555</v>
      </c>
    </row>
    <row r="532" spans="1:4" x14ac:dyDescent="0.55000000000000004">
      <c r="A532" s="3">
        <v>2014</v>
      </c>
      <c r="B532" s="3" t="s">
        <v>14</v>
      </c>
      <c r="C532" s="3" t="s">
        <v>45</v>
      </c>
      <c r="D532" s="3">
        <v>0</v>
      </c>
    </row>
    <row r="533" spans="1:4" x14ac:dyDescent="0.55000000000000004">
      <c r="A533" s="3">
        <v>2015</v>
      </c>
      <c r="B533" s="3" t="s">
        <v>14</v>
      </c>
      <c r="C533" s="3" t="s">
        <v>45</v>
      </c>
      <c r="D533" s="3">
        <v>393661</v>
      </c>
    </row>
    <row r="534" spans="1:4" x14ac:dyDescent="0.55000000000000004">
      <c r="A534" s="3">
        <v>2016</v>
      </c>
      <c r="B534" s="3" t="s">
        <v>14</v>
      </c>
      <c r="C534" s="3" t="s">
        <v>45</v>
      </c>
      <c r="D534" s="3">
        <v>405136</v>
      </c>
    </row>
    <row r="535" spans="1:4" x14ac:dyDescent="0.55000000000000004">
      <c r="A535" s="3">
        <v>2017</v>
      </c>
      <c r="B535" s="3" t="s">
        <v>14</v>
      </c>
      <c r="C535" s="3" t="s">
        <v>45</v>
      </c>
      <c r="D535" s="3">
        <v>402061</v>
      </c>
    </row>
    <row r="536" spans="1:4" x14ac:dyDescent="0.55000000000000004">
      <c r="A536" s="3">
        <v>2018</v>
      </c>
      <c r="B536" s="3" t="s">
        <v>14</v>
      </c>
      <c r="C536" s="3" t="s">
        <v>45</v>
      </c>
      <c r="D536" s="3">
        <v>535659</v>
      </c>
    </row>
    <row r="537" spans="1:4" x14ac:dyDescent="0.55000000000000004">
      <c r="A537" s="3">
        <v>2019</v>
      </c>
      <c r="B537" s="3" t="s">
        <v>14</v>
      </c>
      <c r="C537" s="3" t="s">
        <v>45</v>
      </c>
      <c r="D537" s="3">
        <v>545040</v>
      </c>
    </row>
    <row r="538" spans="1:4" x14ac:dyDescent="0.55000000000000004">
      <c r="A538" s="3">
        <v>2020</v>
      </c>
      <c r="B538" s="3" t="s">
        <v>14</v>
      </c>
      <c r="C538" s="3" t="s">
        <v>45</v>
      </c>
      <c r="D538" s="3">
        <v>585641</v>
      </c>
    </row>
    <row r="539" spans="1:4" x14ac:dyDescent="0.55000000000000004">
      <c r="A539" s="3">
        <v>2021</v>
      </c>
      <c r="B539" s="3" t="s">
        <v>14</v>
      </c>
      <c r="C539" s="3" t="s">
        <v>45</v>
      </c>
      <c r="D539" s="3">
        <v>627053</v>
      </c>
    </row>
    <row r="540" spans="1:4" x14ac:dyDescent="0.55000000000000004">
      <c r="A540" s="3">
        <v>2022</v>
      </c>
      <c r="B540" s="3" t="s">
        <v>14</v>
      </c>
      <c r="C540" s="3" t="s">
        <v>45</v>
      </c>
      <c r="D540" s="3">
        <v>669837</v>
      </c>
    </row>
    <row r="541" spans="1:4" x14ac:dyDescent="0.55000000000000004">
      <c r="A541" s="3">
        <v>2012</v>
      </c>
      <c r="B541" s="3" t="s">
        <v>13</v>
      </c>
      <c r="C541" s="3" t="s">
        <v>51</v>
      </c>
      <c r="D541" s="3">
        <v>3366939</v>
      </c>
    </row>
    <row r="542" spans="1:4" x14ac:dyDescent="0.55000000000000004">
      <c r="A542" s="3">
        <v>2013</v>
      </c>
      <c r="B542" s="3" t="s">
        <v>13</v>
      </c>
      <c r="C542" s="3" t="s">
        <v>51</v>
      </c>
      <c r="D542" s="3">
        <v>1607029</v>
      </c>
    </row>
    <row r="543" spans="1:4" x14ac:dyDescent="0.55000000000000004">
      <c r="A543" s="3">
        <v>2014</v>
      </c>
      <c r="B543" s="3" t="s">
        <v>13</v>
      </c>
      <c r="C543" s="3" t="s">
        <v>51</v>
      </c>
      <c r="D543" s="3">
        <v>1611301</v>
      </c>
    </row>
    <row r="544" spans="1:4" x14ac:dyDescent="0.55000000000000004">
      <c r="A544" s="3">
        <v>2015</v>
      </c>
      <c r="B544" s="3" t="s">
        <v>13</v>
      </c>
      <c r="C544" s="3" t="s">
        <v>51</v>
      </c>
      <c r="D544" s="3">
        <v>1745401</v>
      </c>
    </row>
    <row r="545" spans="1:4" x14ac:dyDescent="0.55000000000000004">
      <c r="A545" s="3">
        <v>2016</v>
      </c>
      <c r="B545" s="3" t="s">
        <v>13</v>
      </c>
      <c r="C545" s="3" t="s">
        <v>51</v>
      </c>
      <c r="D545" s="3">
        <v>1893532</v>
      </c>
    </row>
    <row r="546" spans="1:4" x14ac:dyDescent="0.55000000000000004">
      <c r="A546" s="3">
        <v>2017</v>
      </c>
      <c r="B546" s="3" t="s">
        <v>13</v>
      </c>
      <c r="C546" s="3" t="s">
        <v>51</v>
      </c>
      <c r="D546" s="3">
        <v>2052302</v>
      </c>
    </row>
    <row r="547" spans="1:4" x14ac:dyDescent="0.55000000000000004">
      <c r="A547" s="3">
        <v>2018</v>
      </c>
      <c r="B547" s="3" t="s">
        <v>13</v>
      </c>
      <c r="C547" s="3" t="s">
        <v>51</v>
      </c>
      <c r="D547" s="3">
        <v>2336959</v>
      </c>
    </row>
    <row r="548" spans="1:4" x14ac:dyDescent="0.55000000000000004">
      <c r="A548" s="3">
        <v>2019</v>
      </c>
      <c r="B548" s="3" t="s">
        <v>13</v>
      </c>
      <c r="C548" s="3" t="s">
        <v>51</v>
      </c>
      <c r="D548" s="3">
        <v>2360533</v>
      </c>
    </row>
    <row r="549" spans="1:4" x14ac:dyDescent="0.55000000000000004">
      <c r="A549" s="3">
        <v>2020</v>
      </c>
      <c r="B549" s="3" t="s">
        <v>13</v>
      </c>
      <c r="C549" s="3" t="s">
        <v>51</v>
      </c>
      <c r="D549" s="3">
        <v>2254816</v>
      </c>
    </row>
    <row r="550" spans="1:4" x14ac:dyDescent="0.55000000000000004">
      <c r="A550" s="3">
        <v>2021</v>
      </c>
      <c r="B550" s="3" t="s">
        <v>13</v>
      </c>
      <c r="C550" s="3" t="s">
        <v>51</v>
      </c>
      <c r="D550" s="3">
        <v>3444739</v>
      </c>
    </row>
    <row r="551" spans="1:4" x14ac:dyDescent="0.55000000000000004">
      <c r="A551" s="3">
        <v>2022</v>
      </c>
      <c r="B551" s="3" t="s">
        <v>13</v>
      </c>
      <c r="C551" s="3" t="s">
        <v>51</v>
      </c>
      <c r="D551" s="3">
        <v>2823832</v>
      </c>
    </row>
    <row r="552" spans="1:4" x14ac:dyDescent="0.55000000000000004">
      <c r="A552" s="3">
        <v>2012</v>
      </c>
      <c r="B552" s="3" t="s">
        <v>12</v>
      </c>
      <c r="C552" s="3" t="s">
        <v>51</v>
      </c>
      <c r="D552" s="3">
        <v>4079297</v>
      </c>
    </row>
    <row r="553" spans="1:4" x14ac:dyDescent="0.55000000000000004">
      <c r="A553" s="3">
        <v>2013</v>
      </c>
      <c r="B553" s="3" t="s">
        <v>12</v>
      </c>
      <c r="C553" s="3" t="s">
        <v>51</v>
      </c>
      <c r="D553" s="3">
        <v>3064124</v>
      </c>
    </row>
    <row r="554" spans="1:4" x14ac:dyDescent="0.55000000000000004">
      <c r="A554" s="3">
        <v>2014</v>
      </c>
      <c r="B554" s="3" t="s">
        <v>12</v>
      </c>
      <c r="C554" s="3" t="s">
        <v>51</v>
      </c>
      <c r="D554" s="3">
        <v>3476249</v>
      </c>
    </row>
    <row r="555" spans="1:4" x14ac:dyDescent="0.55000000000000004">
      <c r="A555" s="3">
        <v>2015</v>
      </c>
      <c r="B555" s="3" t="s">
        <v>12</v>
      </c>
      <c r="C555" s="3" t="s">
        <v>51</v>
      </c>
      <c r="D555" s="3">
        <v>3925735</v>
      </c>
    </row>
    <row r="556" spans="1:4" x14ac:dyDescent="0.55000000000000004">
      <c r="A556" s="3">
        <v>2016</v>
      </c>
      <c r="B556" s="3" t="s">
        <v>12</v>
      </c>
      <c r="C556" s="3" t="s">
        <v>51</v>
      </c>
      <c r="D556" s="3">
        <v>3996980</v>
      </c>
    </row>
    <row r="557" spans="1:4" x14ac:dyDescent="0.55000000000000004">
      <c r="A557" s="3">
        <v>2017</v>
      </c>
      <c r="B557" s="3" t="s">
        <v>12</v>
      </c>
      <c r="C557" s="3" t="s">
        <v>51</v>
      </c>
      <c r="D557" s="3">
        <v>4316263</v>
      </c>
    </row>
    <row r="558" spans="1:4" x14ac:dyDescent="0.55000000000000004">
      <c r="A558" s="3">
        <v>2018</v>
      </c>
      <c r="B558" s="3" t="s">
        <v>12</v>
      </c>
      <c r="C558" s="3" t="s">
        <v>51</v>
      </c>
      <c r="D558" s="3">
        <v>4363409</v>
      </c>
    </row>
    <row r="559" spans="1:4" x14ac:dyDescent="0.55000000000000004">
      <c r="A559" s="3">
        <v>2019</v>
      </c>
      <c r="B559" s="3" t="s">
        <v>12</v>
      </c>
      <c r="C559" s="3" t="s">
        <v>51</v>
      </c>
      <c r="D559" s="3">
        <v>4318801</v>
      </c>
    </row>
    <row r="560" spans="1:4" x14ac:dyDescent="0.55000000000000004">
      <c r="A560" s="3">
        <v>2020</v>
      </c>
      <c r="B560" s="3" t="s">
        <v>12</v>
      </c>
      <c r="C560" s="3" t="s">
        <v>51</v>
      </c>
      <c r="D560" s="3">
        <v>4521542</v>
      </c>
    </row>
    <row r="561" spans="1:4" x14ac:dyDescent="0.55000000000000004">
      <c r="A561" s="3">
        <v>2021</v>
      </c>
      <c r="B561" s="3" t="s">
        <v>12</v>
      </c>
      <c r="C561" s="3" t="s">
        <v>51</v>
      </c>
      <c r="D561" s="3">
        <v>4783120</v>
      </c>
    </row>
    <row r="562" spans="1:4" x14ac:dyDescent="0.55000000000000004">
      <c r="A562" s="3">
        <v>2022</v>
      </c>
      <c r="B562" s="3" t="s">
        <v>12</v>
      </c>
      <c r="C562" s="3" t="s">
        <v>51</v>
      </c>
      <c r="D562" s="3">
        <v>5397781</v>
      </c>
    </row>
    <row r="563" spans="1:4" x14ac:dyDescent="0.55000000000000004">
      <c r="A563" s="3">
        <v>2012</v>
      </c>
      <c r="B563" s="3" t="s">
        <v>0</v>
      </c>
      <c r="C563" s="3" t="s">
        <v>51</v>
      </c>
      <c r="D563" s="3">
        <v>2039695</v>
      </c>
    </row>
    <row r="564" spans="1:4" x14ac:dyDescent="0.55000000000000004">
      <c r="A564" s="3">
        <v>2013</v>
      </c>
      <c r="B564" s="3" t="s">
        <v>0</v>
      </c>
      <c r="C564" s="3" t="s">
        <v>51</v>
      </c>
      <c r="D564" s="3">
        <v>2017850</v>
      </c>
    </row>
    <row r="565" spans="1:4" x14ac:dyDescent="0.55000000000000004">
      <c r="A565" s="3">
        <v>2014</v>
      </c>
      <c r="B565" s="3" t="s">
        <v>0</v>
      </c>
      <c r="C565" s="3" t="s">
        <v>51</v>
      </c>
      <c r="D565" s="3">
        <v>3014795</v>
      </c>
    </row>
    <row r="566" spans="1:4" x14ac:dyDescent="0.55000000000000004">
      <c r="A566" s="3">
        <v>2015</v>
      </c>
      <c r="B566" s="3" t="s">
        <v>0</v>
      </c>
      <c r="C566" s="3" t="s">
        <v>51</v>
      </c>
      <c r="D566" s="3">
        <v>2706580</v>
      </c>
    </row>
    <row r="567" spans="1:4" x14ac:dyDescent="0.55000000000000004">
      <c r="A567" s="3">
        <v>2016</v>
      </c>
      <c r="B567" s="3" t="s">
        <v>0</v>
      </c>
      <c r="C567" s="3" t="s">
        <v>51</v>
      </c>
      <c r="D567" s="3">
        <v>812337</v>
      </c>
    </row>
    <row r="568" spans="1:4" x14ac:dyDescent="0.55000000000000004">
      <c r="A568" s="3">
        <v>2017</v>
      </c>
      <c r="B568" s="3" t="s">
        <v>0</v>
      </c>
      <c r="C568" s="3" t="s">
        <v>51</v>
      </c>
      <c r="D568" s="3">
        <v>853973</v>
      </c>
    </row>
    <row r="569" spans="1:4" x14ac:dyDescent="0.55000000000000004">
      <c r="A569" s="3">
        <v>2018</v>
      </c>
      <c r="B569" s="3" t="s">
        <v>0</v>
      </c>
      <c r="C569" s="3" t="s">
        <v>51</v>
      </c>
      <c r="D569" s="3">
        <v>1011307</v>
      </c>
    </row>
    <row r="570" spans="1:4" x14ac:dyDescent="0.55000000000000004">
      <c r="A570" s="3">
        <v>2019</v>
      </c>
      <c r="B570" s="3" t="s">
        <v>0</v>
      </c>
      <c r="C570" s="3" t="s">
        <v>51</v>
      </c>
      <c r="D570" s="3">
        <v>1015065</v>
      </c>
    </row>
    <row r="571" spans="1:4" x14ac:dyDescent="0.55000000000000004">
      <c r="A571" s="3">
        <v>2020</v>
      </c>
      <c r="B571" s="3" t="s">
        <v>0</v>
      </c>
      <c r="C571" s="3" t="s">
        <v>51</v>
      </c>
      <c r="D571" s="3">
        <v>1088212</v>
      </c>
    </row>
    <row r="572" spans="1:4" x14ac:dyDescent="0.55000000000000004">
      <c r="A572" s="3">
        <v>2021</v>
      </c>
      <c r="B572" s="3" t="s">
        <v>0</v>
      </c>
      <c r="C572" s="3" t="s">
        <v>51</v>
      </c>
      <c r="D572" s="3">
        <v>1267055</v>
      </c>
    </row>
    <row r="573" spans="1:4" x14ac:dyDescent="0.55000000000000004">
      <c r="A573" s="3">
        <v>2022</v>
      </c>
      <c r="B573" s="3" t="s">
        <v>0</v>
      </c>
      <c r="C573" s="3" t="s">
        <v>51</v>
      </c>
      <c r="D573" s="3">
        <v>1524252</v>
      </c>
    </row>
    <row r="574" spans="1:4" x14ac:dyDescent="0.55000000000000004">
      <c r="A574" s="3">
        <v>2012</v>
      </c>
      <c r="B574" s="3" t="s">
        <v>17</v>
      </c>
      <c r="C574" s="3" t="s">
        <v>51</v>
      </c>
      <c r="D574" s="3">
        <v>666855</v>
      </c>
    </row>
    <row r="575" spans="1:4" x14ac:dyDescent="0.55000000000000004">
      <c r="A575" s="3">
        <v>2013</v>
      </c>
      <c r="B575" s="3" t="s">
        <v>17</v>
      </c>
      <c r="C575" s="3" t="s">
        <v>51</v>
      </c>
      <c r="D575" s="3">
        <v>0</v>
      </c>
    </row>
    <row r="576" spans="1:4" x14ac:dyDescent="0.55000000000000004">
      <c r="A576" s="3">
        <v>2014</v>
      </c>
      <c r="B576" s="3" t="s">
        <v>17</v>
      </c>
      <c r="C576" s="3" t="s">
        <v>51</v>
      </c>
      <c r="D576" s="3">
        <v>0</v>
      </c>
    </row>
    <row r="577" spans="1:4" x14ac:dyDescent="0.55000000000000004">
      <c r="A577" s="3">
        <v>2015</v>
      </c>
      <c r="B577" s="3" t="s">
        <v>17</v>
      </c>
      <c r="C577" s="3" t="s">
        <v>51</v>
      </c>
      <c r="D577" s="3">
        <v>-289960</v>
      </c>
    </row>
    <row r="578" spans="1:4" x14ac:dyDescent="0.55000000000000004">
      <c r="A578" s="3">
        <v>2016</v>
      </c>
      <c r="B578" s="3" t="s">
        <v>17</v>
      </c>
      <c r="C578" s="3" t="s">
        <v>51</v>
      </c>
      <c r="D578" s="3">
        <v>1147486</v>
      </c>
    </row>
    <row r="579" spans="1:4" x14ac:dyDescent="0.55000000000000004">
      <c r="A579" s="3">
        <v>2017</v>
      </c>
      <c r="B579" s="3" t="s">
        <v>17</v>
      </c>
      <c r="C579" s="3" t="s">
        <v>51</v>
      </c>
      <c r="D579" s="3">
        <v>-278418</v>
      </c>
    </row>
    <row r="580" spans="1:4" x14ac:dyDescent="0.55000000000000004">
      <c r="A580" s="3">
        <v>2018</v>
      </c>
      <c r="B580" s="3" t="s">
        <v>17</v>
      </c>
      <c r="C580" s="3" t="s">
        <v>51</v>
      </c>
      <c r="D580" s="3">
        <v>602650</v>
      </c>
    </row>
    <row r="581" spans="1:4" x14ac:dyDescent="0.55000000000000004">
      <c r="A581" s="3">
        <v>2019</v>
      </c>
      <c r="B581" s="3" t="s">
        <v>17</v>
      </c>
      <c r="C581" s="3" t="s">
        <v>51</v>
      </c>
      <c r="D581" s="3">
        <v>736838</v>
      </c>
    </row>
    <row r="582" spans="1:4" x14ac:dyDescent="0.55000000000000004">
      <c r="A582" s="3">
        <v>2020</v>
      </c>
      <c r="B582" s="3" t="s">
        <v>17</v>
      </c>
      <c r="C582" s="3" t="s">
        <v>51</v>
      </c>
      <c r="D582" s="3">
        <v>716002</v>
      </c>
    </row>
    <row r="583" spans="1:4" x14ac:dyDescent="0.55000000000000004">
      <c r="A583" s="3">
        <v>2021</v>
      </c>
      <c r="B583" s="3" t="s">
        <v>17</v>
      </c>
      <c r="C583" s="3" t="s">
        <v>51</v>
      </c>
      <c r="D583" s="3">
        <v>1583407</v>
      </c>
    </row>
    <row r="584" spans="1:4" x14ac:dyDescent="0.55000000000000004">
      <c r="A584" s="3">
        <v>2022</v>
      </c>
      <c r="B584" s="3" t="s">
        <v>17</v>
      </c>
      <c r="C584" s="3" t="s">
        <v>51</v>
      </c>
      <c r="D584" s="3">
        <v>-57871</v>
      </c>
    </row>
    <row r="585" spans="1:4" x14ac:dyDescent="0.55000000000000004">
      <c r="A585" s="3">
        <v>2012</v>
      </c>
      <c r="B585" s="3" t="s">
        <v>20</v>
      </c>
      <c r="C585" s="3" t="s">
        <v>51</v>
      </c>
      <c r="D585" s="3">
        <v>866349</v>
      </c>
    </row>
    <row r="586" spans="1:4" x14ac:dyDescent="0.55000000000000004">
      <c r="A586" s="3">
        <v>2013</v>
      </c>
      <c r="B586" s="3" t="s">
        <v>20</v>
      </c>
      <c r="C586" s="3" t="s">
        <v>51</v>
      </c>
      <c r="D586" s="3">
        <v>0</v>
      </c>
    </row>
    <row r="587" spans="1:4" x14ac:dyDescent="0.55000000000000004">
      <c r="A587" s="3">
        <v>2014</v>
      </c>
      <c r="B587" s="3" t="s">
        <v>20</v>
      </c>
      <c r="C587" s="3" t="s">
        <v>51</v>
      </c>
      <c r="D587" s="3">
        <v>0</v>
      </c>
    </row>
    <row r="588" spans="1:4" x14ac:dyDescent="0.55000000000000004">
      <c r="A588" s="3">
        <v>2015</v>
      </c>
      <c r="B588" s="3" t="s">
        <v>20</v>
      </c>
      <c r="C588" s="3" t="s">
        <v>51</v>
      </c>
      <c r="D588" s="3">
        <v>0</v>
      </c>
    </row>
    <row r="589" spans="1:4" x14ac:dyDescent="0.55000000000000004">
      <c r="A589" s="3">
        <v>2016</v>
      </c>
      <c r="B589" s="3" t="s">
        <v>20</v>
      </c>
      <c r="C589" s="3" t="s">
        <v>51</v>
      </c>
      <c r="D589" s="3">
        <v>238001</v>
      </c>
    </row>
    <row r="590" spans="1:4" x14ac:dyDescent="0.55000000000000004">
      <c r="A590" s="3">
        <v>2017</v>
      </c>
      <c r="B590" s="3" t="s">
        <v>20</v>
      </c>
      <c r="C590" s="3" t="s">
        <v>51</v>
      </c>
      <c r="D590" s="3">
        <v>0</v>
      </c>
    </row>
    <row r="591" spans="1:4" x14ac:dyDescent="0.55000000000000004">
      <c r="A591" s="3">
        <v>2018</v>
      </c>
      <c r="B591" s="3" t="s">
        <v>20</v>
      </c>
      <c r="C591" s="3" t="s">
        <v>51</v>
      </c>
      <c r="D591" s="3">
        <v>0</v>
      </c>
    </row>
    <row r="592" spans="1:4" x14ac:dyDescent="0.55000000000000004">
      <c r="A592" s="3">
        <v>2019</v>
      </c>
      <c r="B592" s="3" t="s">
        <v>20</v>
      </c>
      <c r="C592" s="3" t="s">
        <v>51</v>
      </c>
      <c r="D592" s="3">
        <v>0</v>
      </c>
    </row>
    <row r="593" spans="1:4" x14ac:dyDescent="0.55000000000000004">
      <c r="A593" s="3">
        <v>2020</v>
      </c>
      <c r="B593" s="3" t="s">
        <v>20</v>
      </c>
      <c r="C593" s="3" t="s">
        <v>51</v>
      </c>
      <c r="D593" s="3">
        <v>537010</v>
      </c>
    </row>
    <row r="594" spans="1:4" x14ac:dyDescent="0.55000000000000004">
      <c r="A594" s="3">
        <v>2021</v>
      </c>
      <c r="B594" s="3" t="s">
        <v>20</v>
      </c>
      <c r="C594" s="3" t="s">
        <v>51</v>
      </c>
      <c r="D594" s="3">
        <v>767229</v>
      </c>
    </row>
    <row r="595" spans="1:4" x14ac:dyDescent="0.55000000000000004">
      <c r="A595" s="3">
        <v>2022</v>
      </c>
      <c r="B595" s="3" t="s">
        <v>20</v>
      </c>
      <c r="C595" s="3" t="s">
        <v>51</v>
      </c>
      <c r="D595" s="3">
        <v>0</v>
      </c>
    </row>
    <row r="596" spans="1:4" x14ac:dyDescent="0.55000000000000004">
      <c r="A596" s="3">
        <v>2012</v>
      </c>
      <c r="B596" s="3" t="s">
        <v>18</v>
      </c>
      <c r="C596" s="3" t="s">
        <v>51</v>
      </c>
      <c r="D596" s="3">
        <v>1411178</v>
      </c>
    </row>
    <row r="597" spans="1:4" x14ac:dyDescent="0.55000000000000004">
      <c r="A597" s="3">
        <v>2013</v>
      </c>
      <c r="B597" s="3" t="s">
        <v>18</v>
      </c>
      <c r="C597" s="3" t="s">
        <v>51</v>
      </c>
      <c r="D597" s="3">
        <v>-362580</v>
      </c>
    </row>
    <row r="598" spans="1:4" x14ac:dyDescent="0.55000000000000004">
      <c r="A598" s="3">
        <v>2014</v>
      </c>
      <c r="B598" s="3" t="s">
        <v>18</v>
      </c>
      <c r="C598" s="3" t="s">
        <v>51</v>
      </c>
      <c r="D598" s="3">
        <v>-400930</v>
      </c>
    </row>
    <row r="599" spans="1:4" x14ac:dyDescent="0.55000000000000004">
      <c r="A599" s="3">
        <v>2015</v>
      </c>
      <c r="B599" s="3" t="s">
        <v>18</v>
      </c>
      <c r="C599" s="3" t="s">
        <v>51</v>
      </c>
      <c r="D599" s="3">
        <v>2240794</v>
      </c>
    </row>
    <row r="600" spans="1:4" x14ac:dyDescent="0.55000000000000004">
      <c r="A600" s="3">
        <v>2016</v>
      </c>
      <c r="B600" s="3" t="s">
        <v>18</v>
      </c>
      <c r="C600" s="3" t="s">
        <v>51</v>
      </c>
      <c r="D600" s="3">
        <v>1955240</v>
      </c>
    </row>
    <row r="601" spans="1:4" x14ac:dyDescent="0.55000000000000004">
      <c r="A601" s="3">
        <v>2017</v>
      </c>
      <c r="B601" s="3" t="s">
        <v>18</v>
      </c>
      <c r="C601" s="3" t="s">
        <v>51</v>
      </c>
      <c r="D601" s="3">
        <v>2003420</v>
      </c>
    </row>
    <row r="602" spans="1:4" x14ac:dyDescent="0.55000000000000004">
      <c r="A602" s="3">
        <v>2018</v>
      </c>
      <c r="B602" s="3" t="s">
        <v>18</v>
      </c>
      <c r="C602" s="3" t="s">
        <v>51</v>
      </c>
      <c r="D602" s="3">
        <v>1619607</v>
      </c>
    </row>
    <row r="603" spans="1:4" x14ac:dyDescent="0.55000000000000004">
      <c r="A603" s="3">
        <v>2019</v>
      </c>
      <c r="B603" s="3" t="s">
        <v>18</v>
      </c>
      <c r="C603" s="3" t="s">
        <v>51</v>
      </c>
      <c r="D603" s="3">
        <v>2342395</v>
      </c>
    </row>
    <row r="604" spans="1:4" x14ac:dyDescent="0.55000000000000004">
      <c r="A604" s="3">
        <v>2020</v>
      </c>
      <c r="B604" s="3" t="s">
        <v>18</v>
      </c>
      <c r="C604" s="3" t="s">
        <v>51</v>
      </c>
      <c r="D604" s="3">
        <v>2249904</v>
      </c>
    </row>
    <row r="605" spans="1:4" x14ac:dyDescent="0.55000000000000004">
      <c r="A605" s="3">
        <v>2021</v>
      </c>
      <c r="B605" s="3" t="s">
        <v>18</v>
      </c>
      <c r="C605" s="3" t="s">
        <v>51</v>
      </c>
      <c r="D605" s="3">
        <v>2426333</v>
      </c>
    </row>
    <row r="606" spans="1:4" x14ac:dyDescent="0.55000000000000004">
      <c r="A606" s="3">
        <v>2022</v>
      </c>
      <c r="B606" s="3" t="s">
        <v>18</v>
      </c>
      <c r="C606" s="3" t="s">
        <v>51</v>
      </c>
      <c r="D606" s="3">
        <v>1840505</v>
      </c>
    </row>
    <row r="607" spans="1:4" x14ac:dyDescent="0.55000000000000004">
      <c r="A607" s="3">
        <v>2012</v>
      </c>
      <c r="B607" s="3" t="s">
        <v>15</v>
      </c>
      <c r="C607" s="3" t="s">
        <v>51</v>
      </c>
      <c r="D607" s="3">
        <v>14081832</v>
      </c>
    </row>
    <row r="608" spans="1:4" x14ac:dyDescent="0.55000000000000004">
      <c r="A608" s="3">
        <v>2013</v>
      </c>
      <c r="B608" s="3" t="s">
        <v>15</v>
      </c>
      <c r="C608" s="3" t="s">
        <v>51</v>
      </c>
      <c r="D608" s="3">
        <v>14515251</v>
      </c>
    </row>
    <row r="609" spans="1:4" x14ac:dyDescent="0.55000000000000004">
      <c r="A609" s="3">
        <v>2014</v>
      </c>
      <c r="B609" s="3" t="s">
        <v>15</v>
      </c>
      <c r="C609" s="3" t="s">
        <v>51</v>
      </c>
      <c r="D609" s="3">
        <v>14606679</v>
      </c>
    </row>
    <row r="610" spans="1:4" x14ac:dyDescent="0.55000000000000004">
      <c r="A610" s="3">
        <v>2015</v>
      </c>
      <c r="B610" s="3" t="s">
        <v>15</v>
      </c>
      <c r="C610" s="3" t="s">
        <v>51</v>
      </c>
      <c r="D610" s="3">
        <v>14976621</v>
      </c>
    </row>
    <row r="611" spans="1:4" x14ac:dyDescent="0.55000000000000004">
      <c r="A611" s="3">
        <v>2016</v>
      </c>
      <c r="B611" s="3" t="s">
        <v>15</v>
      </c>
      <c r="C611" s="3" t="s">
        <v>51</v>
      </c>
      <c r="D611" s="3">
        <v>16037395</v>
      </c>
    </row>
    <row r="612" spans="1:4" x14ac:dyDescent="0.55000000000000004">
      <c r="A612" s="3">
        <v>2017</v>
      </c>
      <c r="B612" s="3" t="s">
        <v>15</v>
      </c>
      <c r="C612" s="3" t="s">
        <v>51</v>
      </c>
      <c r="D612" s="3">
        <v>16662573</v>
      </c>
    </row>
    <row r="613" spans="1:4" x14ac:dyDescent="0.55000000000000004">
      <c r="A613" s="3">
        <v>2018</v>
      </c>
      <c r="B613" s="3" t="s">
        <v>15</v>
      </c>
      <c r="C613" s="3" t="s">
        <v>51</v>
      </c>
      <c r="D613" s="3">
        <v>17445994</v>
      </c>
    </row>
    <row r="614" spans="1:4" x14ac:dyDescent="0.55000000000000004">
      <c r="A614" s="3">
        <v>2019</v>
      </c>
      <c r="B614" s="3" t="s">
        <v>15</v>
      </c>
      <c r="C614" s="3" t="s">
        <v>51</v>
      </c>
      <c r="D614" s="3">
        <v>18477436</v>
      </c>
    </row>
    <row r="615" spans="1:4" x14ac:dyDescent="0.55000000000000004">
      <c r="A615" s="3">
        <v>2020</v>
      </c>
      <c r="B615" s="3" t="s">
        <v>15</v>
      </c>
      <c r="C615" s="3" t="s">
        <v>51</v>
      </c>
      <c r="D615" s="3">
        <v>18836155</v>
      </c>
    </row>
    <row r="616" spans="1:4" x14ac:dyDescent="0.55000000000000004">
      <c r="A616" s="3">
        <v>2021</v>
      </c>
      <c r="B616" s="3" t="s">
        <v>15</v>
      </c>
      <c r="C616" s="3" t="s">
        <v>51</v>
      </c>
      <c r="D616" s="3">
        <v>20721798</v>
      </c>
    </row>
    <row r="617" spans="1:4" x14ac:dyDescent="0.55000000000000004">
      <c r="A617" s="3">
        <v>2022</v>
      </c>
      <c r="B617" s="3" t="s">
        <v>15</v>
      </c>
      <c r="C617" s="3" t="s">
        <v>51</v>
      </c>
      <c r="D617" s="3">
        <v>24537055</v>
      </c>
    </row>
    <row r="618" spans="1:4" x14ac:dyDescent="0.55000000000000004">
      <c r="A618" s="3">
        <v>2012</v>
      </c>
      <c r="B618" s="3" t="s">
        <v>19</v>
      </c>
      <c r="C618" s="3" t="s">
        <v>51</v>
      </c>
      <c r="D618" s="3">
        <v>731031</v>
      </c>
    </row>
    <row r="619" spans="1:4" x14ac:dyDescent="0.55000000000000004">
      <c r="A619" s="3">
        <v>2013</v>
      </c>
      <c r="B619" s="3" t="s">
        <v>19</v>
      </c>
      <c r="C619" s="3" t="s">
        <v>51</v>
      </c>
      <c r="D619" s="3">
        <v>-168</v>
      </c>
    </row>
    <row r="620" spans="1:4" x14ac:dyDescent="0.55000000000000004">
      <c r="A620" s="3">
        <v>2014</v>
      </c>
      <c r="B620" s="3" t="s">
        <v>19</v>
      </c>
      <c r="C620" s="3" t="s">
        <v>51</v>
      </c>
      <c r="D620" s="3">
        <v>0</v>
      </c>
    </row>
    <row r="621" spans="1:4" x14ac:dyDescent="0.55000000000000004">
      <c r="A621" s="3">
        <v>2015</v>
      </c>
      <c r="B621" s="3" t="s">
        <v>19</v>
      </c>
      <c r="C621" s="3" t="s">
        <v>51</v>
      </c>
      <c r="D621" s="3">
        <v>0</v>
      </c>
    </row>
    <row r="622" spans="1:4" x14ac:dyDescent="0.55000000000000004">
      <c r="A622" s="3">
        <v>2016</v>
      </c>
      <c r="B622" s="3" t="s">
        <v>19</v>
      </c>
      <c r="C622" s="3" t="s">
        <v>51</v>
      </c>
      <c r="D622" s="3">
        <v>179215</v>
      </c>
    </row>
    <row r="623" spans="1:4" x14ac:dyDescent="0.55000000000000004">
      <c r="A623" s="3">
        <v>2017</v>
      </c>
      <c r="B623" s="3" t="s">
        <v>19</v>
      </c>
      <c r="C623" s="3" t="s">
        <v>51</v>
      </c>
      <c r="D623" s="3">
        <v>962557</v>
      </c>
    </row>
    <row r="624" spans="1:4" x14ac:dyDescent="0.55000000000000004">
      <c r="A624" s="3">
        <v>2018</v>
      </c>
      <c r="B624" s="3" t="s">
        <v>19</v>
      </c>
      <c r="C624" s="3" t="s">
        <v>51</v>
      </c>
      <c r="D624" s="3">
        <v>293357</v>
      </c>
    </row>
    <row r="625" spans="1:4" x14ac:dyDescent="0.55000000000000004">
      <c r="A625" s="3">
        <v>2019</v>
      </c>
      <c r="B625" s="3" t="s">
        <v>19</v>
      </c>
      <c r="C625" s="3" t="s">
        <v>51</v>
      </c>
      <c r="D625" s="3">
        <v>672445</v>
      </c>
    </row>
    <row r="626" spans="1:4" x14ac:dyDescent="0.55000000000000004">
      <c r="A626" s="3">
        <v>2020</v>
      </c>
      <c r="B626" s="3" t="s">
        <v>19</v>
      </c>
      <c r="C626" s="3" t="s">
        <v>51</v>
      </c>
      <c r="D626" s="3">
        <v>1071791</v>
      </c>
    </row>
    <row r="627" spans="1:4" x14ac:dyDescent="0.55000000000000004">
      <c r="A627" s="3">
        <v>2021</v>
      </c>
      <c r="B627" s="3" t="s">
        <v>19</v>
      </c>
      <c r="C627" s="3" t="s">
        <v>51</v>
      </c>
      <c r="D627" s="3">
        <v>1315779</v>
      </c>
    </row>
    <row r="628" spans="1:4" x14ac:dyDescent="0.55000000000000004">
      <c r="A628" s="3">
        <v>2022</v>
      </c>
      <c r="B628" s="3" t="s">
        <v>19</v>
      </c>
      <c r="C628" s="3" t="s">
        <v>51</v>
      </c>
      <c r="D628" s="3">
        <v>238663</v>
      </c>
    </row>
    <row r="629" spans="1:4" x14ac:dyDescent="0.55000000000000004">
      <c r="A629" s="3">
        <v>2012</v>
      </c>
      <c r="B629" s="3" t="s">
        <v>16</v>
      </c>
      <c r="C629" s="3" t="s">
        <v>51</v>
      </c>
      <c r="D629" s="3">
        <v>7032745</v>
      </c>
    </row>
    <row r="630" spans="1:4" x14ac:dyDescent="0.55000000000000004">
      <c r="A630" s="3">
        <v>2013</v>
      </c>
      <c r="B630" s="3" t="s">
        <v>16</v>
      </c>
      <c r="C630" s="3" t="s">
        <v>51</v>
      </c>
      <c r="D630" s="3">
        <v>6527916</v>
      </c>
    </row>
    <row r="631" spans="1:4" x14ac:dyDescent="0.55000000000000004">
      <c r="A631" s="3">
        <v>2014</v>
      </c>
      <c r="B631" s="3" t="s">
        <v>16</v>
      </c>
      <c r="C631" s="3" t="s">
        <v>51</v>
      </c>
      <c r="D631" s="3">
        <v>7328884</v>
      </c>
    </row>
    <row r="632" spans="1:4" x14ac:dyDescent="0.55000000000000004">
      <c r="A632" s="3">
        <v>2015</v>
      </c>
      <c r="B632" s="3" t="s">
        <v>16</v>
      </c>
      <c r="C632" s="3" t="s">
        <v>51</v>
      </c>
      <c r="D632" s="3">
        <v>7974740</v>
      </c>
    </row>
    <row r="633" spans="1:4" x14ac:dyDescent="0.55000000000000004">
      <c r="A633" s="3">
        <v>2016</v>
      </c>
      <c r="B633" s="3" t="s">
        <v>16</v>
      </c>
      <c r="C633" s="3" t="s">
        <v>51</v>
      </c>
      <c r="D633" s="3">
        <v>8782948</v>
      </c>
    </row>
    <row r="634" spans="1:4" x14ac:dyDescent="0.55000000000000004">
      <c r="A634" s="3">
        <v>2017</v>
      </c>
      <c r="B634" s="3" t="s">
        <v>16</v>
      </c>
      <c r="C634" s="3" t="s">
        <v>51</v>
      </c>
      <c r="D634" s="3">
        <v>9305972</v>
      </c>
    </row>
    <row r="635" spans="1:4" x14ac:dyDescent="0.55000000000000004">
      <c r="A635" s="3">
        <v>2018</v>
      </c>
      <c r="B635" s="3" t="s">
        <v>16</v>
      </c>
      <c r="C635" s="3" t="s">
        <v>51</v>
      </c>
      <c r="D635" s="3">
        <v>10164489</v>
      </c>
    </row>
    <row r="636" spans="1:4" x14ac:dyDescent="0.55000000000000004">
      <c r="A636" s="3">
        <v>2019</v>
      </c>
      <c r="B636" s="3" t="s">
        <v>16</v>
      </c>
      <c r="C636" s="3" t="s">
        <v>51</v>
      </c>
      <c r="D636" s="3">
        <v>10514706</v>
      </c>
    </row>
    <row r="637" spans="1:4" x14ac:dyDescent="0.55000000000000004">
      <c r="A637" s="3">
        <v>2020</v>
      </c>
      <c r="B637" s="3" t="s">
        <v>16</v>
      </c>
      <c r="C637" s="3" t="s">
        <v>51</v>
      </c>
      <c r="D637" s="3">
        <v>10404237</v>
      </c>
    </row>
    <row r="638" spans="1:4" x14ac:dyDescent="0.55000000000000004">
      <c r="A638" s="3">
        <v>2021</v>
      </c>
      <c r="B638" s="3" t="s">
        <v>16</v>
      </c>
      <c r="C638" s="3" t="s">
        <v>51</v>
      </c>
      <c r="D638" s="3">
        <v>11080352</v>
      </c>
    </row>
    <row r="639" spans="1:4" x14ac:dyDescent="0.55000000000000004">
      <c r="A639" s="3">
        <v>2022</v>
      </c>
      <c r="B639" s="3" t="s">
        <v>16</v>
      </c>
      <c r="C639" s="3" t="s">
        <v>51</v>
      </c>
      <c r="D639" s="3">
        <v>12084627</v>
      </c>
    </row>
    <row r="640" spans="1:4" x14ac:dyDescent="0.55000000000000004">
      <c r="A640" s="3">
        <v>2012</v>
      </c>
      <c r="B640" s="3" t="s">
        <v>14</v>
      </c>
      <c r="C640" s="3" t="s">
        <v>51</v>
      </c>
      <c r="D640" s="3">
        <v>485234</v>
      </c>
    </row>
    <row r="641" spans="1:4" x14ac:dyDescent="0.55000000000000004">
      <c r="A641" s="3">
        <v>2013</v>
      </c>
      <c r="B641" s="3" t="s">
        <v>14</v>
      </c>
      <c r="C641" s="3" t="s">
        <v>51</v>
      </c>
      <c r="D641" s="3">
        <v>404375</v>
      </c>
    </row>
    <row r="642" spans="1:4" x14ac:dyDescent="0.55000000000000004">
      <c r="A642" s="3">
        <v>2014</v>
      </c>
      <c r="B642" s="3" t="s">
        <v>14</v>
      </c>
      <c r="C642" s="3" t="s">
        <v>51</v>
      </c>
      <c r="D642" s="3">
        <v>-2099214</v>
      </c>
    </row>
    <row r="643" spans="1:4" x14ac:dyDescent="0.55000000000000004">
      <c r="A643" s="3">
        <v>2015</v>
      </c>
      <c r="B643" s="3" t="s">
        <v>14</v>
      </c>
      <c r="C643" s="3" t="s">
        <v>51</v>
      </c>
      <c r="D643" s="3">
        <v>219028</v>
      </c>
    </row>
    <row r="644" spans="1:4" x14ac:dyDescent="0.55000000000000004">
      <c r="A644" s="3">
        <v>2016</v>
      </c>
      <c r="B644" s="3" t="s">
        <v>14</v>
      </c>
      <c r="C644" s="3" t="s">
        <v>51</v>
      </c>
      <c r="D644" s="3">
        <v>230227</v>
      </c>
    </row>
    <row r="645" spans="1:4" x14ac:dyDescent="0.55000000000000004">
      <c r="A645" s="3">
        <v>2017</v>
      </c>
      <c r="B645" s="3" t="s">
        <v>14</v>
      </c>
      <c r="C645" s="3" t="s">
        <v>51</v>
      </c>
      <c r="D645" s="3">
        <v>350085</v>
      </c>
    </row>
    <row r="646" spans="1:4" x14ac:dyDescent="0.55000000000000004">
      <c r="A646" s="3">
        <v>2018</v>
      </c>
      <c r="B646" s="3" t="s">
        <v>14</v>
      </c>
      <c r="C646" s="3" t="s">
        <v>51</v>
      </c>
      <c r="D646" s="3">
        <v>303056</v>
      </c>
    </row>
    <row r="647" spans="1:4" x14ac:dyDescent="0.55000000000000004">
      <c r="A647" s="3">
        <v>2019</v>
      </c>
      <c r="B647" s="3" t="s">
        <v>14</v>
      </c>
      <c r="C647" s="3" t="s">
        <v>51</v>
      </c>
      <c r="D647" s="3">
        <v>384672</v>
      </c>
    </row>
    <row r="648" spans="1:4" x14ac:dyDescent="0.55000000000000004">
      <c r="A648" s="3">
        <v>2020</v>
      </c>
      <c r="B648" s="3" t="s">
        <v>14</v>
      </c>
      <c r="C648" s="3" t="s">
        <v>51</v>
      </c>
      <c r="D648" s="3">
        <v>408609</v>
      </c>
    </row>
    <row r="649" spans="1:4" x14ac:dyDescent="0.55000000000000004">
      <c r="A649" s="3">
        <v>2021</v>
      </c>
      <c r="B649" s="3" t="s">
        <v>14</v>
      </c>
      <c r="C649" s="3" t="s">
        <v>51</v>
      </c>
      <c r="D649" s="3">
        <v>508271</v>
      </c>
    </row>
    <row r="650" spans="1:4" x14ac:dyDescent="0.55000000000000004">
      <c r="A650" s="3">
        <v>2022</v>
      </c>
      <c r="B650" s="3" t="s">
        <v>14</v>
      </c>
      <c r="C650" s="3" t="s">
        <v>51</v>
      </c>
      <c r="D650" s="3">
        <v>538994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5"/>
  <sheetViews>
    <sheetView workbookViewId="0">
      <selection activeCell="D32" sqref="D32"/>
    </sheetView>
  </sheetViews>
  <sheetFormatPr defaultRowHeight="14.4" x14ac:dyDescent="0.55000000000000004"/>
  <cols>
    <col min="1" max="1" width="6.5234375" customWidth="1"/>
    <col min="2" max="2" width="23.3671875" bestFit="1" customWidth="1"/>
    <col min="3" max="3" width="36.15625" bestFit="1" customWidth="1"/>
    <col min="4" max="4" width="8.68359375" customWidth="1"/>
  </cols>
  <sheetData>
    <row r="1" spans="1:4" x14ac:dyDescent="0.55000000000000004">
      <c r="A1" s="3" t="s">
        <v>2</v>
      </c>
      <c r="B1" s="3" t="s">
        <v>37</v>
      </c>
      <c r="C1" s="3" t="s">
        <v>36</v>
      </c>
      <c r="D1" s="3" t="s">
        <v>35</v>
      </c>
    </row>
    <row r="2" spans="1:4" x14ac:dyDescent="0.55000000000000004">
      <c r="A2" s="3">
        <v>2012</v>
      </c>
      <c r="B2" s="3" t="s">
        <v>103</v>
      </c>
      <c r="C2" s="3" t="s">
        <v>34</v>
      </c>
      <c r="D2" s="3">
        <v>54227613</v>
      </c>
    </row>
    <row r="3" spans="1:4" x14ac:dyDescent="0.55000000000000004">
      <c r="A3" s="3">
        <v>2012</v>
      </c>
      <c r="B3" s="3" t="s">
        <v>103</v>
      </c>
      <c r="C3" s="3" t="s">
        <v>33</v>
      </c>
      <c r="D3" s="3">
        <v>29925381</v>
      </c>
    </row>
    <row r="4" spans="1:4" x14ac:dyDescent="0.55000000000000004">
      <c r="A4" s="3">
        <v>2012</v>
      </c>
      <c r="B4" s="3" t="s">
        <v>103</v>
      </c>
      <c r="C4" s="3" t="s">
        <v>32</v>
      </c>
      <c r="D4" s="3">
        <v>20897528</v>
      </c>
    </row>
    <row r="5" spans="1:4" x14ac:dyDescent="0.55000000000000004">
      <c r="A5" s="3">
        <v>2012</v>
      </c>
      <c r="B5" s="3" t="s">
        <v>103</v>
      </c>
      <c r="C5" s="3" t="s">
        <v>31</v>
      </c>
      <c r="D5" s="3">
        <v>3404704</v>
      </c>
    </row>
    <row r="6" spans="1:4" x14ac:dyDescent="0.55000000000000004">
      <c r="A6" s="3">
        <v>2012</v>
      </c>
      <c r="B6" s="3" t="s">
        <v>20</v>
      </c>
      <c r="C6" s="3" t="s">
        <v>34</v>
      </c>
      <c r="D6" s="3">
        <v>131660</v>
      </c>
    </row>
    <row r="7" spans="1:4" x14ac:dyDescent="0.55000000000000004">
      <c r="A7" s="3">
        <v>2012</v>
      </c>
      <c r="B7" s="3" t="s">
        <v>20</v>
      </c>
      <c r="C7" s="3" t="s">
        <v>33</v>
      </c>
      <c r="D7" s="3">
        <v>18545</v>
      </c>
    </row>
    <row r="8" spans="1:4" x14ac:dyDescent="0.55000000000000004">
      <c r="A8" s="3">
        <v>2012</v>
      </c>
      <c r="B8" s="3" t="s">
        <v>20</v>
      </c>
      <c r="C8" s="3" t="s">
        <v>32</v>
      </c>
      <c r="D8" s="3">
        <v>111886</v>
      </c>
    </row>
    <row r="9" spans="1:4" x14ac:dyDescent="0.55000000000000004">
      <c r="A9" s="3">
        <v>2012</v>
      </c>
      <c r="B9" s="3" t="s">
        <v>20</v>
      </c>
      <c r="C9" s="3" t="s">
        <v>31</v>
      </c>
      <c r="D9" s="3">
        <v>1229</v>
      </c>
    </row>
    <row r="10" spans="1:4" x14ac:dyDescent="0.55000000000000004">
      <c r="A10" s="3">
        <v>2012</v>
      </c>
      <c r="B10" s="3" t="s">
        <v>19</v>
      </c>
      <c r="C10" s="3" t="s">
        <v>34</v>
      </c>
      <c r="D10" s="3">
        <v>484294</v>
      </c>
    </row>
    <row r="11" spans="1:4" x14ac:dyDescent="0.55000000000000004">
      <c r="A11" s="3">
        <v>2012</v>
      </c>
      <c r="B11" s="3" t="s">
        <v>19</v>
      </c>
      <c r="C11" s="3" t="s">
        <v>33</v>
      </c>
      <c r="D11" s="3">
        <v>320351</v>
      </c>
    </row>
    <row r="12" spans="1:4" x14ac:dyDescent="0.55000000000000004">
      <c r="A12" s="3">
        <v>2012</v>
      </c>
      <c r="B12" s="3" t="s">
        <v>19</v>
      </c>
      <c r="C12" s="3" t="s">
        <v>32</v>
      </c>
      <c r="D12" s="3">
        <v>143113</v>
      </c>
    </row>
    <row r="13" spans="1:4" x14ac:dyDescent="0.55000000000000004">
      <c r="A13" s="3">
        <v>2012</v>
      </c>
      <c r="B13" s="3" t="s">
        <v>19</v>
      </c>
      <c r="C13" s="3" t="s">
        <v>31</v>
      </c>
      <c r="D13" s="3">
        <v>20830</v>
      </c>
    </row>
    <row r="14" spans="1:4" x14ac:dyDescent="0.55000000000000004">
      <c r="A14" s="3">
        <v>2012</v>
      </c>
      <c r="B14" s="3" t="s">
        <v>18</v>
      </c>
      <c r="C14" s="3" t="s">
        <v>34</v>
      </c>
      <c r="D14" s="3">
        <v>581876</v>
      </c>
    </row>
    <row r="15" spans="1:4" x14ac:dyDescent="0.55000000000000004">
      <c r="A15" s="3">
        <v>2012</v>
      </c>
      <c r="B15" s="3" t="s">
        <v>18</v>
      </c>
      <c r="C15" s="3" t="s">
        <v>33</v>
      </c>
      <c r="D15" s="3">
        <v>154116</v>
      </c>
    </row>
    <row r="16" spans="1:4" x14ac:dyDescent="0.55000000000000004">
      <c r="A16" s="3">
        <v>2012</v>
      </c>
      <c r="B16" s="3" t="s">
        <v>18</v>
      </c>
      <c r="C16" s="3" t="s">
        <v>32</v>
      </c>
      <c r="D16" s="3">
        <v>418131</v>
      </c>
    </row>
    <row r="17" spans="1:4" x14ac:dyDescent="0.55000000000000004">
      <c r="A17" s="3">
        <v>2012</v>
      </c>
      <c r="B17" s="3" t="s">
        <v>18</v>
      </c>
      <c r="C17" s="3" t="s">
        <v>31</v>
      </c>
      <c r="D17" s="3">
        <v>9630</v>
      </c>
    </row>
    <row r="18" spans="1:4" x14ac:dyDescent="0.55000000000000004">
      <c r="A18" s="3">
        <v>2012</v>
      </c>
      <c r="B18" s="3" t="s">
        <v>17</v>
      </c>
      <c r="C18" s="3" t="s">
        <v>34</v>
      </c>
      <c r="D18" s="3">
        <v>539629</v>
      </c>
    </row>
    <row r="19" spans="1:4" x14ac:dyDescent="0.55000000000000004">
      <c r="A19" s="3">
        <v>2012</v>
      </c>
      <c r="B19" s="3" t="s">
        <v>17</v>
      </c>
      <c r="C19" s="3" t="s">
        <v>33</v>
      </c>
      <c r="D19" s="3">
        <v>256353</v>
      </c>
    </row>
    <row r="20" spans="1:4" x14ac:dyDescent="0.55000000000000004">
      <c r="A20" s="3">
        <v>2012</v>
      </c>
      <c r="B20" s="3" t="s">
        <v>17</v>
      </c>
      <c r="C20" s="3" t="s">
        <v>32</v>
      </c>
      <c r="D20" s="3">
        <v>250820</v>
      </c>
    </row>
    <row r="21" spans="1:4" x14ac:dyDescent="0.55000000000000004">
      <c r="A21" s="3">
        <v>2012</v>
      </c>
      <c r="B21" s="3" t="s">
        <v>17</v>
      </c>
      <c r="C21" s="3" t="s">
        <v>31</v>
      </c>
      <c r="D21" s="3">
        <v>32456</v>
      </c>
    </row>
    <row r="22" spans="1:4" x14ac:dyDescent="0.55000000000000004">
      <c r="A22" s="3">
        <v>2012</v>
      </c>
      <c r="B22" s="3" t="s">
        <v>16</v>
      </c>
      <c r="C22" s="3" t="s">
        <v>34</v>
      </c>
      <c r="D22" s="3">
        <v>8415888</v>
      </c>
    </row>
    <row r="23" spans="1:4" x14ac:dyDescent="0.55000000000000004">
      <c r="A23" s="3">
        <v>2012</v>
      </c>
      <c r="B23" s="3" t="s">
        <v>16</v>
      </c>
      <c r="C23" s="3" t="s">
        <v>33</v>
      </c>
      <c r="D23" s="3">
        <v>2729513</v>
      </c>
    </row>
    <row r="24" spans="1:4" x14ac:dyDescent="0.55000000000000004">
      <c r="A24" s="3">
        <v>2012</v>
      </c>
      <c r="B24" s="3" t="s">
        <v>16</v>
      </c>
      <c r="C24" s="3" t="s">
        <v>32</v>
      </c>
      <c r="D24" s="3">
        <v>4917064</v>
      </c>
    </row>
    <row r="25" spans="1:4" x14ac:dyDescent="0.55000000000000004">
      <c r="A25" s="3">
        <v>2012</v>
      </c>
      <c r="B25" s="3" t="s">
        <v>16</v>
      </c>
      <c r="C25" s="3" t="s">
        <v>31</v>
      </c>
      <c r="D25" s="3">
        <v>769312</v>
      </c>
    </row>
    <row r="26" spans="1:4" x14ac:dyDescent="0.55000000000000004">
      <c r="A26" s="3">
        <v>2012</v>
      </c>
      <c r="B26" s="3" t="s">
        <v>15</v>
      </c>
      <c r="C26" s="3" t="s">
        <v>34</v>
      </c>
      <c r="D26" s="3">
        <v>12250608</v>
      </c>
    </row>
    <row r="27" spans="1:4" x14ac:dyDescent="0.55000000000000004">
      <c r="A27" s="3">
        <v>2012</v>
      </c>
      <c r="B27" s="3" t="s">
        <v>15</v>
      </c>
      <c r="C27" s="3" t="s">
        <v>33</v>
      </c>
      <c r="D27" s="3">
        <v>6616016</v>
      </c>
    </row>
    <row r="28" spans="1:4" x14ac:dyDescent="0.55000000000000004">
      <c r="A28" s="3">
        <v>2012</v>
      </c>
      <c r="B28" s="3" t="s">
        <v>15</v>
      </c>
      <c r="C28" s="3" t="s">
        <v>32</v>
      </c>
      <c r="D28" s="3">
        <v>5325792</v>
      </c>
    </row>
    <row r="29" spans="1:4" x14ac:dyDescent="0.55000000000000004">
      <c r="A29" s="3">
        <v>2012</v>
      </c>
      <c r="B29" s="3" t="s">
        <v>15</v>
      </c>
      <c r="C29" s="3" t="s">
        <v>31</v>
      </c>
      <c r="D29" s="3">
        <v>308800</v>
      </c>
    </row>
    <row r="30" spans="1:4" x14ac:dyDescent="0.55000000000000004">
      <c r="A30" s="3">
        <v>2012</v>
      </c>
      <c r="B30" s="3" t="s">
        <v>0</v>
      </c>
      <c r="C30" s="3" t="s">
        <v>34</v>
      </c>
      <c r="D30" s="3">
        <v>5164996</v>
      </c>
    </row>
    <row r="31" spans="1:4" x14ac:dyDescent="0.55000000000000004">
      <c r="A31" s="3">
        <v>2012</v>
      </c>
      <c r="B31" s="3" t="s">
        <v>0</v>
      </c>
      <c r="C31" s="3" t="s">
        <v>33</v>
      </c>
      <c r="D31" s="3">
        <v>2745222</v>
      </c>
    </row>
    <row r="32" spans="1:4" x14ac:dyDescent="0.55000000000000004">
      <c r="A32" s="3">
        <v>2012</v>
      </c>
      <c r="B32" s="3" t="s">
        <v>0</v>
      </c>
      <c r="C32" s="3" t="s">
        <v>32</v>
      </c>
      <c r="D32" s="3">
        <v>1925138</v>
      </c>
    </row>
    <row r="33" spans="1:4" x14ac:dyDescent="0.55000000000000004">
      <c r="A33" s="3">
        <v>2012</v>
      </c>
      <c r="B33" s="3" t="s">
        <v>0</v>
      </c>
      <c r="C33" s="3" t="s">
        <v>31</v>
      </c>
      <c r="D33" s="3">
        <v>494635</v>
      </c>
    </row>
    <row r="34" spans="1:4" x14ac:dyDescent="0.55000000000000004">
      <c r="A34" s="3">
        <v>2012</v>
      </c>
      <c r="B34" s="3" t="s">
        <v>14</v>
      </c>
      <c r="C34" s="3" t="s">
        <v>34</v>
      </c>
      <c r="D34" s="3">
        <v>11781972</v>
      </c>
    </row>
    <row r="35" spans="1:4" x14ac:dyDescent="0.55000000000000004">
      <c r="A35" s="3">
        <v>2012</v>
      </c>
      <c r="B35" s="3" t="s">
        <v>14</v>
      </c>
      <c r="C35" s="3" t="s">
        <v>33</v>
      </c>
      <c r="D35" s="3">
        <v>9163374</v>
      </c>
    </row>
    <row r="36" spans="1:4" x14ac:dyDescent="0.55000000000000004">
      <c r="A36" s="3">
        <v>2012</v>
      </c>
      <c r="B36" s="3" t="s">
        <v>14</v>
      </c>
      <c r="C36" s="3" t="s">
        <v>32</v>
      </c>
      <c r="D36" s="3">
        <v>1670102</v>
      </c>
    </row>
    <row r="37" spans="1:4" x14ac:dyDescent="0.55000000000000004">
      <c r="A37" s="3">
        <v>2012</v>
      </c>
      <c r="B37" s="3" t="s">
        <v>14</v>
      </c>
      <c r="C37" s="3" t="s">
        <v>31</v>
      </c>
      <c r="D37" s="3">
        <v>948495</v>
      </c>
    </row>
    <row r="38" spans="1:4" x14ac:dyDescent="0.55000000000000004">
      <c r="A38" s="3">
        <v>2012</v>
      </c>
      <c r="B38" s="3" t="s">
        <v>13</v>
      </c>
      <c r="C38" s="3" t="s">
        <v>34</v>
      </c>
      <c r="D38" s="3">
        <v>12031716</v>
      </c>
    </row>
    <row r="39" spans="1:4" x14ac:dyDescent="0.55000000000000004">
      <c r="A39" s="3">
        <v>2012</v>
      </c>
      <c r="B39" s="3" t="s">
        <v>13</v>
      </c>
      <c r="C39" s="3" t="s">
        <v>33</v>
      </c>
      <c r="D39" s="3">
        <v>6502909</v>
      </c>
    </row>
    <row r="40" spans="1:4" x14ac:dyDescent="0.55000000000000004">
      <c r="A40" s="3">
        <v>2012</v>
      </c>
      <c r="B40" s="3" t="s">
        <v>13</v>
      </c>
      <c r="C40" s="3" t="s">
        <v>32</v>
      </c>
      <c r="D40" s="3">
        <v>4757238</v>
      </c>
    </row>
    <row r="41" spans="1:4" x14ac:dyDescent="0.55000000000000004">
      <c r="A41" s="3">
        <v>2012</v>
      </c>
      <c r="B41" s="3" t="s">
        <v>13</v>
      </c>
      <c r="C41" s="3" t="s">
        <v>31</v>
      </c>
      <c r="D41" s="3">
        <v>771568</v>
      </c>
    </row>
    <row r="42" spans="1:4" x14ac:dyDescent="0.55000000000000004">
      <c r="A42" s="3">
        <v>2012</v>
      </c>
      <c r="B42" s="3" t="s">
        <v>12</v>
      </c>
      <c r="C42" s="3" t="s">
        <v>34</v>
      </c>
      <c r="D42" s="3">
        <v>2844975</v>
      </c>
    </row>
    <row r="43" spans="1:4" x14ac:dyDescent="0.55000000000000004">
      <c r="A43" s="3">
        <v>2012</v>
      </c>
      <c r="B43" s="3" t="s">
        <v>12</v>
      </c>
      <c r="C43" s="3" t="s">
        <v>33</v>
      </c>
      <c r="D43" s="3">
        <v>1418982</v>
      </c>
    </row>
    <row r="44" spans="1:4" x14ac:dyDescent="0.55000000000000004">
      <c r="A44" s="3">
        <v>2012</v>
      </c>
      <c r="B44" s="3" t="s">
        <v>12</v>
      </c>
      <c r="C44" s="3" t="s">
        <v>32</v>
      </c>
      <c r="D44" s="3">
        <v>1378243</v>
      </c>
    </row>
    <row r="45" spans="1:4" x14ac:dyDescent="0.55000000000000004">
      <c r="A45" s="3">
        <v>2012</v>
      </c>
      <c r="B45" s="3" t="s">
        <v>12</v>
      </c>
      <c r="C45" s="3" t="s">
        <v>31</v>
      </c>
      <c r="D45" s="3">
        <v>47749</v>
      </c>
    </row>
    <row r="46" spans="1:4" x14ac:dyDescent="0.55000000000000004">
      <c r="A46" s="3">
        <v>2013</v>
      </c>
      <c r="B46" s="3" t="s">
        <v>103</v>
      </c>
      <c r="C46" s="3" t="s">
        <v>34</v>
      </c>
      <c r="D46" s="3">
        <v>55627787</v>
      </c>
    </row>
    <row r="47" spans="1:4" x14ac:dyDescent="0.55000000000000004">
      <c r="A47" s="3">
        <v>2013</v>
      </c>
      <c r="B47" s="3" t="s">
        <v>103</v>
      </c>
      <c r="C47" s="3" t="s">
        <v>33</v>
      </c>
      <c r="D47" s="3">
        <v>31395835</v>
      </c>
    </row>
    <row r="48" spans="1:4" x14ac:dyDescent="0.55000000000000004">
      <c r="A48" s="3">
        <v>2013</v>
      </c>
      <c r="B48" s="3" t="s">
        <v>103</v>
      </c>
      <c r="C48" s="3" t="s">
        <v>32</v>
      </c>
      <c r="D48" s="3">
        <v>21546444</v>
      </c>
    </row>
    <row r="49" spans="1:4" x14ac:dyDescent="0.55000000000000004">
      <c r="A49" s="3">
        <v>2013</v>
      </c>
      <c r="B49" s="3" t="s">
        <v>103</v>
      </c>
      <c r="C49" s="3" t="s">
        <v>31</v>
      </c>
      <c r="D49" s="3">
        <v>2685507</v>
      </c>
    </row>
    <row r="50" spans="1:4" x14ac:dyDescent="0.55000000000000004">
      <c r="A50" s="3">
        <v>2013</v>
      </c>
      <c r="B50" s="3" t="s">
        <v>20</v>
      </c>
      <c r="C50" s="3" t="s">
        <v>34</v>
      </c>
      <c r="D50" s="3">
        <v>140484</v>
      </c>
    </row>
    <row r="51" spans="1:4" x14ac:dyDescent="0.55000000000000004">
      <c r="A51" s="3">
        <v>2013</v>
      </c>
      <c r="B51" s="3" t="s">
        <v>20</v>
      </c>
      <c r="C51" s="3" t="s">
        <v>33</v>
      </c>
      <c r="D51" s="3">
        <v>18849</v>
      </c>
    </row>
    <row r="52" spans="1:4" x14ac:dyDescent="0.55000000000000004">
      <c r="A52" s="3">
        <v>2013</v>
      </c>
      <c r="B52" s="3" t="s">
        <v>20</v>
      </c>
      <c r="C52" s="3" t="s">
        <v>32</v>
      </c>
      <c r="D52" s="3">
        <v>121214</v>
      </c>
    </row>
    <row r="53" spans="1:4" x14ac:dyDescent="0.55000000000000004">
      <c r="A53" s="3">
        <v>2013</v>
      </c>
      <c r="B53" s="3" t="s">
        <v>20</v>
      </c>
      <c r="C53" s="3" t="s">
        <v>31</v>
      </c>
      <c r="D53" s="3">
        <v>421</v>
      </c>
    </row>
    <row r="54" spans="1:4" x14ac:dyDescent="0.55000000000000004">
      <c r="A54" s="3">
        <v>2013</v>
      </c>
      <c r="B54" s="3" t="s">
        <v>19</v>
      </c>
      <c r="C54" s="3" t="s">
        <v>34</v>
      </c>
      <c r="D54" s="3">
        <v>497671</v>
      </c>
    </row>
    <row r="55" spans="1:4" x14ac:dyDescent="0.55000000000000004">
      <c r="A55" s="3">
        <v>2013</v>
      </c>
      <c r="B55" s="3" t="s">
        <v>19</v>
      </c>
      <c r="C55" s="3" t="s">
        <v>33</v>
      </c>
      <c r="D55" s="3">
        <v>322052</v>
      </c>
    </row>
    <row r="56" spans="1:4" x14ac:dyDescent="0.55000000000000004">
      <c r="A56" s="3">
        <v>2013</v>
      </c>
      <c r="B56" s="3" t="s">
        <v>19</v>
      </c>
      <c r="C56" s="3" t="s">
        <v>32</v>
      </c>
      <c r="D56" s="3">
        <v>144446</v>
      </c>
    </row>
    <row r="57" spans="1:4" x14ac:dyDescent="0.55000000000000004">
      <c r="A57" s="3">
        <v>2013</v>
      </c>
      <c r="B57" s="3" t="s">
        <v>19</v>
      </c>
      <c r="C57" s="3" t="s">
        <v>31</v>
      </c>
      <c r="D57" s="3">
        <v>31173</v>
      </c>
    </row>
    <row r="58" spans="1:4" x14ac:dyDescent="0.55000000000000004">
      <c r="A58" s="3">
        <v>2013</v>
      </c>
      <c r="B58" s="3" t="s">
        <v>18</v>
      </c>
      <c r="C58" s="3" t="s">
        <v>34</v>
      </c>
      <c r="D58" s="3">
        <v>605785</v>
      </c>
    </row>
    <row r="59" spans="1:4" x14ac:dyDescent="0.55000000000000004">
      <c r="A59" s="3">
        <v>2013</v>
      </c>
      <c r="B59" s="3" t="s">
        <v>18</v>
      </c>
      <c r="C59" s="3" t="s">
        <v>33</v>
      </c>
      <c r="D59" s="3">
        <v>167231</v>
      </c>
    </row>
    <row r="60" spans="1:4" x14ac:dyDescent="0.55000000000000004">
      <c r="A60" s="3">
        <v>2013</v>
      </c>
      <c r="B60" s="3" t="s">
        <v>18</v>
      </c>
      <c r="C60" s="3" t="s">
        <v>32</v>
      </c>
      <c r="D60" s="3">
        <v>427883</v>
      </c>
    </row>
    <row r="61" spans="1:4" x14ac:dyDescent="0.55000000000000004">
      <c r="A61" s="3">
        <v>2013</v>
      </c>
      <c r="B61" s="3" t="s">
        <v>18</v>
      </c>
      <c r="C61" s="3" t="s">
        <v>31</v>
      </c>
      <c r="D61" s="3">
        <v>10670</v>
      </c>
    </row>
    <row r="62" spans="1:4" x14ac:dyDescent="0.55000000000000004">
      <c r="A62" s="3">
        <v>2013</v>
      </c>
      <c r="B62" s="3" t="s">
        <v>17</v>
      </c>
      <c r="C62" s="3" t="s">
        <v>34</v>
      </c>
      <c r="D62" s="3">
        <v>570661</v>
      </c>
    </row>
    <row r="63" spans="1:4" x14ac:dyDescent="0.55000000000000004">
      <c r="A63" s="3">
        <v>2013</v>
      </c>
      <c r="B63" s="3" t="s">
        <v>17</v>
      </c>
      <c r="C63" s="3" t="s">
        <v>33</v>
      </c>
      <c r="D63" s="3">
        <v>290984</v>
      </c>
    </row>
    <row r="64" spans="1:4" x14ac:dyDescent="0.55000000000000004">
      <c r="A64" s="3">
        <v>2013</v>
      </c>
      <c r="B64" s="3" t="s">
        <v>17</v>
      </c>
      <c r="C64" s="3" t="s">
        <v>32</v>
      </c>
      <c r="D64" s="3">
        <v>258791</v>
      </c>
    </row>
    <row r="65" spans="1:4" x14ac:dyDescent="0.55000000000000004">
      <c r="A65" s="3">
        <v>2013</v>
      </c>
      <c r="B65" s="3" t="s">
        <v>17</v>
      </c>
      <c r="C65" s="3" t="s">
        <v>31</v>
      </c>
      <c r="D65" s="3">
        <v>20886</v>
      </c>
    </row>
    <row r="66" spans="1:4" x14ac:dyDescent="0.55000000000000004">
      <c r="A66" s="3">
        <v>2013</v>
      </c>
      <c r="B66" s="3" t="s">
        <v>16</v>
      </c>
      <c r="C66" s="3" t="s">
        <v>34</v>
      </c>
      <c r="D66" s="3">
        <v>8368936</v>
      </c>
    </row>
    <row r="67" spans="1:4" x14ac:dyDescent="0.55000000000000004">
      <c r="A67" s="3">
        <v>2013</v>
      </c>
      <c r="B67" s="3" t="s">
        <v>16</v>
      </c>
      <c r="C67" s="3" t="s">
        <v>33</v>
      </c>
      <c r="D67" s="3">
        <v>2827805</v>
      </c>
    </row>
    <row r="68" spans="1:4" x14ac:dyDescent="0.55000000000000004">
      <c r="A68" s="3">
        <v>2013</v>
      </c>
      <c r="B68" s="3" t="s">
        <v>16</v>
      </c>
      <c r="C68" s="3" t="s">
        <v>32</v>
      </c>
      <c r="D68" s="3">
        <v>5035473</v>
      </c>
    </row>
    <row r="69" spans="1:4" x14ac:dyDescent="0.55000000000000004">
      <c r="A69" s="3">
        <v>2013</v>
      </c>
      <c r="B69" s="3" t="s">
        <v>16</v>
      </c>
      <c r="C69" s="3" t="s">
        <v>31</v>
      </c>
      <c r="D69" s="3">
        <v>505658</v>
      </c>
    </row>
    <row r="70" spans="1:4" x14ac:dyDescent="0.55000000000000004">
      <c r="A70" s="3">
        <v>2013</v>
      </c>
      <c r="B70" s="3" t="s">
        <v>15</v>
      </c>
      <c r="C70" s="3" t="s">
        <v>34</v>
      </c>
      <c r="D70" s="3">
        <v>12532428</v>
      </c>
    </row>
    <row r="71" spans="1:4" x14ac:dyDescent="0.55000000000000004">
      <c r="A71" s="3">
        <v>2013</v>
      </c>
      <c r="B71" s="3" t="s">
        <v>15</v>
      </c>
      <c r="C71" s="3" t="s">
        <v>33</v>
      </c>
      <c r="D71" s="3">
        <v>6657577</v>
      </c>
    </row>
    <row r="72" spans="1:4" x14ac:dyDescent="0.55000000000000004">
      <c r="A72" s="3">
        <v>2013</v>
      </c>
      <c r="B72" s="3" t="s">
        <v>15</v>
      </c>
      <c r="C72" s="3" t="s">
        <v>32</v>
      </c>
      <c r="D72" s="3">
        <v>5524698</v>
      </c>
    </row>
    <row r="73" spans="1:4" x14ac:dyDescent="0.55000000000000004">
      <c r="A73" s="3">
        <v>2013</v>
      </c>
      <c r="B73" s="3" t="s">
        <v>15</v>
      </c>
      <c r="C73" s="3" t="s">
        <v>31</v>
      </c>
      <c r="D73" s="3">
        <v>350153</v>
      </c>
    </row>
    <row r="74" spans="1:4" x14ac:dyDescent="0.55000000000000004">
      <c r="A74" s="3">
        <v>2013</v>
      </c>
      <c r="B74" s="3" t="s">
        <v>0</v>
      </c>
      <c r="C74" s="3" t="s">
        <v>34</v>
      </c>
      <c r="D74" s="3">
        <v>5855259</v>
      </c>
    </row>
    <row r="75" spans="1:4" x14ac:dyDescent="0.55000000000000004">
      <c r="A75" s="3">
        <v>2013</v>
      </c>
      <c r="B75" s="3" t="s">
        <v>0</v>
      </c>
      <c r="C75" s="3" t="s">
        <v>33</v>
      </c>
      <c r="D75" s="3">
        <v>3501458</v>
      </c>
    </row>
    <row r="76" spans="1:4" x14ac:dyDescent="0.55000000000000004">
      <c r="A76" s="3">
        <v>2013</v>
      </c>
      <c r="B76" s="3" t="s">
        <v>0</v>
      </c>
      <c r="C76" s="3" t="s">
        <v>32</v>
      </c>
      <c r="D76" s="3">
        <v>1982852</v>
      </c>
    </row>
    <row r="77" spans="1:4" x14ac:dyDescent="0.55000000000000004">
      <c r="A77" s="3">
        <v>2013</v>
      </c>
      <c r="B77" s="3" t="s">
        <v>0</v>
      </c>
      <c r="C77" s="3" t="s">
        <v>31</v>
      </c>
      <c r="D77" s="3">
        <v>370949</v>
      </c>
    </row>
    <row r="78" spans="1:4" x14ac:dyDescent="0.55000000000000004">
      <c r="A78" s="3">
        <v>2013</v>
      </c>
      <c r="B78" s="3" t="s">
        <v>14</v>
      </c>
      <c r="C78" s="3" t="s">
        <v>34</v>
      </c>
      <c r="D78" s="3">
        <v>12287612</v>
      </c>
    </row>
    <row r="79" spans="1:4" x14ac:dyDescent="0.55000000000000004">
      <c r="A79" s="3">
        <v>2013</v>
      </c>
      <c r="B79" s="3" t="s">
        <v>14</v>
      </c>
      <c r="C79" s="3" t="s">
        <v>33</v>
      </c>
      <c r="D79" s="3">
        <v>9754644</v>
      </c>
    </row>
    <row r="80" spans="1:4" x14ac:dyDescent="0.55000000000000004">
      <c r="A80" s="3">
        <v>2013</v>
      </c>
      <c r="B80" s="3" t="s">
        <v>14</v>
      </c>
      <c r="C80" s="3" t="s">
        <v>32</v>
      </c>
      <c r="D80" s="3">
        <v>1878164</v>
      </c>
    </row>
    <row r="81" spans="1:4" x14ac:dyDescent="0.55000000000000004">
      <c r="A81" s="3">
        <v>2013</v>
      </c>
      <c r="B81" s="3" t="s">
        <v>14</v>
      </c>
      <c r="C81" s="3" t="s">
        <v>31</v>
      </c>
      <c r="D81" s="3">
        <v>654803</v>
      </c>
    </row>
    <row r="82" spans="1:4" x14ac:dyDescent="0.55000000000000004">
      <c r="A82" s="3">
        <v>2013</v>
      </c>
      <c r="B82" s="3" t="s">
        <v>13</v>
      </c>
      <c r="C82" s="3" t="s">
        <v>34</v>
      </c>
      <c r="D82" s="3">
        <v>11886301</v>
      </c>
    </row>
    <row r="83" spans="1:4" x14ac:dyDescent="0.55000000000000004">
      <c r="A83" s="3">
        <v>2013</v>
      </c>
      <c r="B83" s="3" t="s">
        <v>13</v>
      </c>
      <c r="C83" s="3" t="s">
        <v>33</v>
      </c>
      <c r="D83" s="3">
        <v>6389876</v>
      </c>
    </row>
    <row r="84" spans="1:4" x14ac:dyDescent="0.55000000000000004">
      <c r="A84" s="3">
        <v>2013</v>
      </c>
      <c r="B84" s="3" t="s">
        <v>13</v>
      </c>
      <c r="C84" s="3" t="s">
        <v>32</v>
      </c>
      <c r="D84" s="3">
        <v>4800063</v>
      </c>
    </row>
    <row r="85" spans="1:4" x14ac:dyDescent="0.55000000000000004">
      <c r="A85" s="3">
        <v>2013</v>
      </c>
      <c r="B85" s="3" t="s">
        <v>13</v>
      </c>
      <c r="C85" s="3" t="s">
        <v>31</v>
      </c>
      <c r="D85" s="3">
        <v>696362</v>
      </c>
    </row>
    <row r="86" spans="1:4" x14ac:dyDescent="0.55000000000000004">
      <c r="A86" s="3">
        <v>2013</v>
      </c>
      <c r="B86" s="3" t="s">
        <v>12</v>
      </c>
      <c r="C86" s="3" t="s">
        <v>34</v>
      </c>
      <c r="D86" s="3">
        <v>2882650</v>
      </c>
    </row>
    <row r="87" spans="1:4" x14ac:dyDescent="0.55000000000000004">
      <c r="A87" s="3">
        <v>2013</v>
      </c>
      <c r="B87" s="3" t="s">
        <v>12</v>
      </c>
      <c r="C87" s="3" t="s">
        <v>33</v>
      </c>
      <c r="D87" s="3">
        <v>1465359</v>
      </c>
    </row>
    <row r="88" spans="1:4" x14ac:dyDescent="0.55000000000000004">
      <c r="A88" s="3">
        <v>2013</v>
      </c>
      <c r="B88" s="3" t="s">
        <v>12</v>
      </c>
      <c r="C88" s="3" t="s">
        <v>32</v>
      </c>
      <c r="D88" s="3">
        <v>1372858</v>
      </c>
    </row>
    <row r="89" spans="1:4" x14ac:dyDescent="0.55000000000000004">
      <c r="A89" s="3">
        <v>2013</v>
      </c>
      <c r="B89" s="3" t="s">
        <v>12</v>
      </c>
      <c r="C89" s="3" t="s">
        <v>31</v>
      </c>
      <c r="D89" s="3">
        <v>44432</v>
      </c>
    </row>
    <row r="90" spans="1:4" x14ac:dyDescent="0.55000000000000004">
      <c r="A90" s="3">
        <v>2014</v>
      </c>
      <c r="B90" s="3" t="s">
        <v>103</v>
      </c>
      <c r="C90" s="3" t="s">
        <v>34</v>
      </c>
      <c r="D90" s="3">
        <v>58285425</v>
      </c>
    </row>
    <row r="91" spans="1:4" x14ac:dyDescent="0.55000000000000004">
      <c r="A91" s="3">
        <v>2014</v>
      </c>
      <c r="B91" s="3" t="s">
        <v>103</v>
      </c>
      <c r="C91" s="3" t="s">
        <v>33</v>
      </c>
      <c r="D91" s="3">
        <v>30528809</v>
      </c>
    </row>
    <row r="92" spans="1:4" x14ac:dyDescent="0.55000000000000004">
      <c r="A92" s="3">
        <v>2014</v>
      </c>
      <c r="B92" s="3" t="s">
        <v>103</v>
      </c>
      <c r="C92" s="3" t="s">
        <v>32</v>
      </c>
      <c r="D92" s="3">
        <v>25635918</v>
      </c>
    </row>
    <row r="93" spans="1:4" x14ac:dyDescent="0.55000000000000004">
      <c r="A93" s="3">
        <v>2014</v>
      </c>
      <c r="B93" s="3" t="s">
        <v>103</v>
      </c>
      <c r="C93" s="3" t="s">
        <v>31</v>
      </c>
      <c r="D93" s="3">
        <v>2120698</v>
      </c>
    </row>
    <row r="94" spans="1:4" x14ac:dyDescent="0.55000000000000004">
      <c r="A94" s="3">
        <v>2014</v>
      </c>
      <c r="B94" s="3" t="s">
        <v>20</v>
      </c>
      <c r="C94" s="3" t="s">
        <v>34</v>
      </c>
      <c r="D94" s="3">
        <v>127662</v>
      </c>
    </row>
    <row r="95" spans="1:4" x14ac:dyDescent="0.55000000000000004">
      <c r="A95" s="3">
        <v>2014</v>
      </c>
      <c r="B95" s="3" t="s">
        <v>20</v>
      </c>
      <c r="C95" s="3" t="s">
        <v>33</v>
      </c>
      <c r="D95" s="3">
        <v>17582</v>
      </c>
    </row>
    <row r="96" spans="1:4" x14ac:dyDescent="0.55000000000000004">
      <c r="A96" s="3">
        <v>2014</v>
      </c>
      <c r="B96" s="3" t="s">
        <v>20</v>
      </c>
      <c r="C96" s="3" t="s">
        <v>32</v>
      </c>
      <c r="D96" s="3">
        <v>109517</v>
      </c>
    </row>
    <row r="97" spans="1:9" x14ac:dyDescent="0.55000000000000004">
      <c r="A97" s="3">
        <v>2014</v>
      </c>
      <c r="B97" s="3" t="s">
        <v>20</v>
      </c>
      <c r="C97" s="3" t="s">
        <v>31</v>
      </c>
      <c r="D97" s="3">
        <v>563</v>
      </c>
    </row>
    <row r="98" spans="1:9" x14ac:dyDescent="0.55000000000000004">
      <c r="A98" s="3">
        <v>2014</v>
      </c>
      <c r="B98" s="3" t="s">
        <v>19</v>
      </c>
      <c r="C98" s="3" t="s">
        <v>34</v>
      </c>
      <c r="D98" s="3">
        <v>478779</v>
      </c>
    </row>
    <row r="99" spans="1:9" x14ac:dyDescent="0.55000000000000004">
      <c r="A99" s="3">
        <v>2014</v>
      </c>
      <c r="B99" s="3" t="s">
        <v>19</v>
      </c>
      <c r="C99" s="3" t="s">
        <v>33</v>
      </c>
      <c r="D99" s="3">
        <v>309789</v>
      </c>
    </row>
    <row r="100" spans="1:9" x14ac:dyDescent="0.55000000000000004">
      <c r="A100" s="3">
        <v>2014</v>
      </c>
      <c r="B100" s="3" t="s">
        <v>19</v>
      </c>
      <c r="C100" s="3" t="s">
        <v>32</v>
      </c>
      <c r="D100" s="3">
        <v>146725</v>
      </c>
    </row>
    <row r="101" spans="1:9" x14ac:dyDescent="0.55000000000000004">
      <c r="A101" s="3">
        <v>2014</v>
      </c>
      <c r="B101" s="3" t="s">
        <v>19</v>
      </c>
      <c r="C101" s="3" t="s">
        <v>31</v>
      </c>
      <c r="D101" s="3">
        <v>22265</v>
      </c>
    </row>
    <row r="102" spans="1:9" x14ac:dyDescent="0.55000000000000004">
      <c r="A102" s="3">
        <v>2014</v>
      </c>
      <c r="B102" s="3" t="s">
        <v>18</v>
      </c>
      <c r="C102" s="3" t="s">
        <v>34</v>
      </c>
      <c r="D102" s="3">
        <v>581528</v>
      </c>
      <c r="F102" t="s">
        <v>104</v>
      </c>
      <c r="G102" t="s">
        <v>104</v>
      </c>
      <c r="H102" t="s">
        <v>104</v>
      </c>
      <c r="I102" t="s">
        <v>104</v>
      </c>
    </row>
    <row r="103" spans="1:9" x14ac:dyDescent="0.55000000000000004">
      <c r="A103" s="3">
        <v>2014</v>
      </c>
      <c r="B103" s="3" t="s">
        <v>18</v>
      </c>
      <c r="C103" s="3" t="s">
        <v>33</v>
      </c>
      <c r="D103" s="3">
        <v>177466</v>
      </c>
    </row>
    <row r="104" spans="1:9" x14ac:dyDescent="0.55000000000000004">
      <c r="A104" s="3">
        <v>2014</v>
      </c>
      <c r="B104" s="3" t="s">
        <v>18</v>
      </c>
      <c r="C104" s="3" t="s">
        <v>32</v>
      </c>
      <c r="D104" s="3">
        <v>361784</v>
      </c>
    </row>
    <row r="105" spans="1:9" x14ac:dyDescent="0.55000000000000004">
      <c r="A105" s="3">
        <v>2014</v>
      </c>
      <c r="B105" s="3" t="s">
        <v>18</v>
      </c>
      <c r="C105" s="3" t="s">
        <v>31</v>
      </c>
      <c r="D105" s="3">
        <v>42278</v>
      </c>
    </row>
    <row r="106" spans="1:9" x14ac:dyDescent="0.55000000000000004">
      <c r="A106" s="3">
        <v>2014</v>
      </c>
      <c r="B106" s="3" t="s">
        <v>17</v>
      </c>
      <c r="C106" s="3" t="s">
        <v>34</v>
      </c>
      <c r="D106" s="3">
        <v>568755</v>
      </c>
    </row>
    <row r="107" spans="1:9" x14ac:dyDescent="0.55000000000000004">
      <c r="A107" s="3">
        <v>2014</v>
      </c>
      <c r="B107" s="3" t="s">
        <v>17</v>
      </c>
      <c r="C107" s="3" t="s">
        <v>33</v>
      </c>
      <c r="D107" s="3">
        <v>291352</v>
      </c>
    </row>
    <row r="108" spans="1:9" x14ac:dyDescent="0.55000000000000004">
      <c r="A108" s="3">
        <v>2014</v>
      </c>
      <c r="B108" s="3" t="s">
        <v>17</v>
      </c>
      <c r="C108" s="3" t="s">
        <v>32</v>
      </c>
      <c r="D108" s="3">
        <v>263286</v>
      </c>
    </row>
    <row r="109" spans="1:9" x14ac:dyDescent="0.55000000000000004">
      <c r="A109" s="3">
        <v>2014</v>
      </c>
      <c r="B109" s="3" t="s">
        <v>17</v>
      </c>
      <c r="C109" s="3" t="s">
        <v>31</v>
      </c>
      <c r="D109" s="3">
        <v>14117</v>
      </c>
    </row>
    <row r="110" spans="1:9" x14ac:dyDescent="0.55000000000000004">
      <c r="A110" s="3">
        <v>2014</v>
      </c>
      <c r="B110" s="3" t="s">
        <v>16</v>
      </c>
      <c r="C110" s="3" t="s">
        <v>34</v>
      </c>
      <c r="D110" s="3">
        <v>8505828</v>
      </c>
    </row>
    <row r="111" spans="1:9" x14ac:dyDescent="0.55000000000000004">
      <c r="A111" s="3">
        <v>2014</v>
      </c>
      <c r="B111" s="3" t="s">
        <v>16</v>
      </c>
      <c r="C111" s="3" t="s">
        <v>33</v>
      </c>
      <c r="D111" s="3">
        <v>2679124</v>
      </c>
    </row>
    <row r="112" spans="1:9" x14ac:dyDescent="0.55000000000000004">
      <c r="A112" s="3">
        <v>2014</v>
      </c>
      <c r="B112" s="3" t="s">
        <v>16</v>
      </c>
      <c r="C112" s="3" t="s">
        <v>32</v>
      </c>
      <c r="D112" s="3">
        <v>5505646</v>
      </c>
    </row>
    <row r="113" spans="1:4" x14ac:dyDescent="0.55000000000000004">
      <c r="A113" s="3">
        <v>2014</v>
      </c>
      <c r="B113" s="3" t="s">
        <v>16</v>
      </c>
      <c r="C113" s="3" t="s">
        <v>31</v>
      </c>
      <c r="D113" s="3">
        <v>321057</v>
      </c>
    </row>
    <row r="114" spans="1:4" x14ac:dyDescent="0.55000000000000004">
      <c r="A114" s="3">
        <v>2014</v>
      </c>
      <c r="B114" s="3" t="s">
        <v>15</v>
      </c>
      <c r="C114" s="3" t="s">
        <v>34</v>
      </c>
      <c r="D114" s="3">
        <v>12929951</v>
      </c>
    </row>
    <row r="115" spans="1:4" x14ac:dyDescent="0.55000000000000004">
      <c r="A115" s="3">
        <v>2014</v>
      </c>
      <c r="B115" s="3" t="s">
        <v>15</v>
      </c>
      <c r="C115" s="3" t="s">
        <v>33</v>
      </c>
      <c r="D115" s="3">
        <v>6411730</v>
      </c>
    </row>
    <row r="116" spans="1:4" x14ac:dyDescent="0.55000000000000004">
      <c r="A116" s="3">
        <v>2014</v>
      </c>
      <c r="B116" s="3" t="s">
        <v>15</v>
      </c>
      <c r="C116" s="3" t="s">
        <v>32</v>
      </c>
      <c r="D116" s="3">
        <v>6220439</v>
      </c>
    </row>
    <row r="117" spans="1:4" x14ac:dyDescent="0.55000000000000004">
      <c r="A117" s="3">
        <v>2014</v>
      </c>
      <c r="B117" s="3" t="s">
        <v>15</v>
      </c>
      <c r="C117" s="3" t="s">
        <v>31</v>
      </c>
      <c r="D117" s="3">
        <v>297782</v>
      </c>
    </row>
    <row r="118" spans="1:4" x14ac:dyDescent="0.55000000000000004">
      <c r="A118" s="3">
        <v>2014</v>
      </c>
      <c r="B118" s="3" t="s">
        <v>0</v>
      </c>
      <c r="C118" s="3" t="s">
        <v>34</v>
      </c>
      <c r="D118" s="3">
        <v>5979450</v>
      </c>
    </row>
    <row r="119" spans="1:4" x14ac:dyDescent="0.55000000000000004">
      <c r="A119" s="3">
        <v>2014</v>
      </c>
      <c r="B119" s="3" t="s">
        <v>0</v>
      </c>
      <c r="C119" s="3" t="s">
        <v>33</v>
      </c>
      <c r="D119" s="3">
        <v>3275752</v>
      </c>
    </row>
    <row r="120" spans="1:4" x14ac:dyDescent="0.55000000000000004">
      <c r="A120" s="3">
        <v>2014</v>
      </c>
      <c r="B120" s="3" t="s">
        <v>0</v>
      </c>
      <c r="C120" s="3" t="s">
        <v>32</v>
      </c>
      <c r="D120" s="3">
        <v>2472497</v>
      </c>
    </row>
    <row r="121" spans="1:4" x14ac:dyDescent="0.55000000000000004">
      <c r="A121" s="3">
        <v>2014</v>
      </c>
      <c r="B121" s="3" t="s">
        <v>0</v>
      </c>
      <c r="C121" s="3" t="s">
        <v>31</v>
      </c>
      <c r="D121" s="3">
        <v>231201</v>
      </c>
    </row>
    <row r="122" spans="1:4" x14ac:dyDescent="0.55000000000000004">
      <c r="A122" s="3">
        <v>2014</v>
      </c>
      <c r="B122" s="3" t="s">
        <v>14</v>
      </c>
      <c r="C122" s="3" t="s">
        <v>34</v>
      </c>
      <c r="D122" s="3">
        <v>13179865</v>
      </c>
    </row>
    <row r="123" spans="1:4" x14ac:dyDescent="0.55000000000000004">
      <c r="A123" s="3">
        <v>2014</v>
      </c>
      <c r="B123" s="3" t="s">
        <v>14</v>
      </c>
      <c r="C123" s="3" t="s">
        <v>33</v>
      </c>
      <c r="D123" s="3">
        <v>9892654</v>
      </c>
    </row>
    <row r="124" spans="1:4" x14ac:dyDescent="0.55000000000000004">
      <c r="A124" s="3">
        <v>2014</v>
      </c>
      <c r="B124" s="3" t="s">
        <v>14</v>
      </c>
      <c r="C124" s="3" t="s">
        <v>32</v>
      </c>
      <c r="D124" s="3">
        <v>2675583</v>
      </c>
    </row>
    <row r="125" spans="1:4" x14ac:dyDescent="0.55000000000000004">
      <c r="A125" s="3">
        <v>2014</v>
      </c>
      <c r="B125" s="3" t="s">
        <v>14</v>
      </c>
      <c r="C125" s="3" t="s">
        <v>31</v>
      </c>
      <c r="D125" s="3">
        <v>611628</v>
      </c>
    </row>
    <row r="126" spans="1:4" x14ac:dyDescent="0.55000000000000004">
      <c r="A126" s="3">
        <v>2014</v>
      </c>
      <c r="B126" s="3" t="s">
        <v>13</v>
      </c>
      <c r="C126" s="3" t="s">
        <v>34</v>
      </c>
      <c r="D126" s="3">
        <v>12896700</v>
      </c>
    </row>
    <row r="127" spans="1:4" x14ac:dyDescent="0.55000000000000004">
      <c r="A127" s="3">
        <v>2014</v>
      </c>
      <c r="B127" s="3" t="s">
        <v>13</v>
      </c>
      <c r="C127" s="3" t="s">
        <v>33</v>
      </c>
      <c r="D127" s="3">
        <v>5951969</v>
      </c>
    </row>
    <row r="128" spans="1:4" x14ac:dyDescent="0.55000000000000004">
      <c r="A128" s="3">
        <v>2014</v>
      </c>
      <c r="B128" s="3" t="s">
        <v>13</v>
      </c>
      <c r="C128" s="3" t="s">
        <v>32</v>
      </c>
      <c r="D128" s="3">
        <v>6395511</v>
      </c>
    </row>
    <row r="129" spans="1:4" x14ac:dyDescent="0.55000000000000004">
      <c r="A129" s="3">
        <v>2014</v>
      </c>
      <c r="B129" s="3" t="s">
        <v>13</v>
      </c>
      <c r="C129" s="3" t="s">
        <v>31</v>
      </c>
      <c r="D129" s="3">
        <v>549219</v>
      </c>
    </row>
    <row r="130" spans="1:4" x14ac:dyDescent="0.55000000000000004">
      <c r="A130" s="3">
        <v>2014</v>
      </c>
      <c r="B130" s="3" t="s">
        <v>12</v>
      </c>
      <c r="C130" s="3" t="s">
        <v>34</v>
      </c>
      <c r="D130" s="3">
        <v>3036909</v>
      </c>
    </row>
    <row r="131" spans="1:4" x14ac:dyDescent="0.55000000000000004">
      <c r="A131" s="3">
        <v>2014</v>
      </c>
      <c r="B131" s="3" t="s">
        <v>12</v>
      </c>
      <c r="C131" s="3" t="s">
        <v>33</v>
      </c>
      <c r="D131" s="3">
        <v>1521392</v>
      </c>
    </row>
    <row r="132" spans="1:4" x14ac:dyDescent="0.55000000000000004">
      <c r="A132" s="3">
        <v>2014</v>
      </c>
      <c r="B132" s="3" t="s">
        <v>12</v>
      </c>
      <c r="C132" s="3" t="s">
        <v>32</v>
      </c>
      <c r="D132" s="3">
        <v>1484930</v>
      </c>
    </row>
    <row r="133" spans="1:4" x14ac:dyDescent="0.55000000000000004">
      <c r="A133" s="3">
        <v>2014</v>
      </c>
      <c r="B133" s="3" t="s">
        <v>12</v>
      </c>
      <c r="C133" s="3" t="s">
        <v>31</v>
      </c>
      <c r="D133" s="3">
        <v>30588</v>
      </c>
    </row>
    <row r="134" spans="1:4" x14ac:dyDescent="0.55000000000000004">
      <c r="A134" s="3">
        <v>2015</v>
      </c>
      <c r="B134" s="3" t="s">
        <v>103</v>
      </c>
      <c r="C134" s="3" t="s">
        <v>34</v>
      </c>
      <c r="D134" s="3">
        <v>60022247</v>
      </c>
    </row>
    <row r="135" spans="1:4" x14ac:dyDescent="0.55000000000000004">
      <c r="A135" s="3">
        <v>2015</v>
      </c>
      <c r="B135" s="3" t="s">
        <v>103</v>
      </c>
      <c r="C135" s="3" t="s">
        <v>33</v>
      </c>
      <c r="D135" s="3">
        <v>32299121</v>
      </c>
    </row>
    <row r="136" spans="1:4" x14ac:dyDescent="0.55000000000000004">
      <c r="A136" s="3">
        <v>2015</v>
      </c>
      <c r="B136" s="3" t="s">
        <v>103</v>
      </c>
      <c r="C136" s="3" t="s">
        <v>32</v>
      </c>
      <c r="D136" s="3">
        <v>25588342</v>
      </c>
    </row>
    <row r="137" spans="1:4" x14ac:dyDescent="0.55000000000000004">
      <c r="A137" s="3">
        <v>2015</v>
      </c>
      <c r="B137" s="3" t="s">
        <v>103</v>
      </c>
      <c r="C137" s="3" t="s">
        <v>31</v>
      </c>
      <c r="D137" s="3">
        <v>2134784</v>
      </c>
    </row>
    <row r="138" spans="1:4" x14ac:dyDescent="0.55000000000000004">
      <c r="A138" s="3">
        <v>2015</v>
      </c>
      <c r="B138" s="3" t="s">
        <v>20</v>
      </c>
      <c r="C138" s="3" t="s">
        <v>34</v>
      </c>
      <c r="D138" s="3">
        <v>132224</v>
      </c>
    </row>
    <row r="139" spans="1:4" x14ac:dyDescent="0.55000000000000004">
      <c r="A139" s="3">
        <v>2015</v>
      </c>
      <c r="B139" s="3" t="s">
        <v>20</v>
      </c>
      <c r="C139" s="3" t="s">
        <v>33</v>
      </c>
      <c r="D139" s="3">
        <v>17781</v>
      </c>
    </row>
    <row r="140" spans="1:4" x14ac:dyDescent="0.55000000000000004">
      <c r="A140" s="3">
        <v>2015</v>
      </c>
      <c r="B140" s="3" t="s">
        <v>20</v>
      </c>
      <c r="C140" s="3" t="s">
        <v>32</v>
      </c>
      <c r="D140" s="3">
        <v>114188</v>
      </c>
    </row>
    <row r="141" spans="1:4" x14ac:dyDescent="0.55000000000000004">
      <c r="A141" s="3">
        <v>2015</v>
      </c>
      <c r="B141" s="3" t="s">
        <v>20</v>
      </c>
      <c r="C141" s="3" t="s">
        <v>31</v>
      </c>
      <c r="D141" s="3">
        <v>255</v>
      </c>
    </row>
    <row r="142" spans="1:4" x14ac:dyDescent="0.55000000000000004">
      <c r="A142" s="3">
        <v>2015</v>
      </c>
      <c r="B142" s="3" t="s">
        <v>19</v>
      </c>
      <c r="C142" s="3" t="s">
        <v>34</v>
      </c>
      <c r="D142" s="3">
        <v>478108</v>
      </c>
    </row>
    <row r="143" spans="1:4" x14ac:dyDescent="0.55000000000000004">
      <c r="A143" s="3">
        <v>2015</v>
      </c>
      <c r="B143" s="3" t="s">
        <v>19</v>
      </c>
      <c r="C143" s="3" t="s">
        <v>33</v>
      </c>
      <c r="D143" s="3">
        <v>303534</v>
      </c>
    </row>
    <row r="144" spans="1:4" x14ac:dyDescent="0.55000000000000004">
      <c r="A144" s="3">
        <v>2015</v>
      </c>
      <c r="B144" s="3" t="s">
        <v>19</v>
      </c>
      <c r="C144" s="3" t="s">
        <v>32</v>
      </c>
      <c r="D144" s="3">
        <v>151480</v>
      </c>
    </row>
    <row r="145" spans="1:4" x14ac:dyDescent="0.55000000000000004">
      <c r="A145" s="3">
        <v>2015</v>
      </c>
      <c r="B145" s="3" t="s">
        <v>19</v>
      </c>
      <c r="C145" s="3" t="s">
        <v>31</v>
      </c>
      <c r="D145" s="3">
        <v>23094</v>
      </c>
    </row>
    <row r="146" spans="1:4" x14ac:dyDescent="0.55000000000000004">
      <c r="A146" s="3">
        <v>2015</v>
      </c>
      <c r="B146" s="3" t="s">
        <v>18</v>
      </c>
      <c r="C146" s="3" t="s">
        <v>34</v>
      </c>
      <c r="D146" s="3">
        <v>595889</v>
      </c>
    </row>
    <row r="147" spans="1:4" x14ac:dyDescent="0.55000000000000004">
      <c r="A147" s="3">
        <v>2015</v>
      </c>
      <c r="B147" s="3" t="s">
        <v>18</v>
      </c>
      <c r="C147" s="3" t="s">
        <v>33</v>
      </c>
      <c r="D147" s="3">
        <v>186876</v>
      </c>
    </row>
    <row r="148" spans="1:4" x14ac:dyDescent="0.55000000000000004">
      <c r="A148" s="3">
        <v>2015</v>
      </c>
      <c r="B148" s="3" t="s">
        <v>18</v>
      </c>
      <c r="C148" s="3" t="s">
        <v>32</v>
      </c>
      <c r="D148" s="3">
        <v>398953</v>
      </c>
    </row>
    <row r="149" spans="1:4" x14ac:dyDescent="0.55000000000000004">
      <c r="A149" s="3">
        <v>2015</v>
      </c>
      <c r="B149" s="3" t="s">
        <v>18</v>
      </c>
      <c r="C149" s="3" t="s">
        <v>31</v>
      </c>
      <c r="D149" s="3">
        <v>10060</v>
      </c>
    </row>
    <row r="150" spans="1:4" x14ac:dyDescent="0.55000000000000004">
      <c r="A150" s="3">
        <v>2015</v>
      </c>
      <c r="B150" s="3" t="s">
        <v>17</v>
      </c>
      <c r="C150" s="3" t="s">
        <v>34</v>
      </c>
      <c r="D150" s="3">
        <v>575938</v>
      </c>
    </row>
    <row r="151" spans="1:4" x14ac:dyDescent="0.55000000000000004">
      <c r="A151" s="3">
        <v>2015</v>
      </c>
      <c r="B151" s="3" t="s">
        <v>17</v>
      </c>
      <c r="C151" s="3" t="s">
        <v>33</v>
      </c>
      <c r="D151" s="3">
        <v>299972</v>
      </c>
    </row>
    <row r="152" spans="1:4" x14ac:dyDescent="0.55000000000000004">
      <c r="A152" s="3">
        <v>2015</v>
      </c>
      <c r="B152" s="3" t="s">
        <v>17</v>
      </c>
      <c r="C152" s="3" t="s">
        <v>32</v>
      </c>
      <c r="D152" s="3">
        <v>270268</v>
      </c>
    </row>
    <row r="153" spans="1:4" x14ac:dyDescent="0.55000000000000004">
      <c r="A153" s="3">
        <v>2015</v>
      </c>
      <c r="B153" s="3" t="s">
        <v>17</v>
      </c>
      <c r="C153" s="3" t="s">
        <v>31</v>
      </c>
      <c r="D153" s="3">
        <v>5698</v>
      </c>
    </row>
    <row r="154" spans="1:4" x14ac:dyDescent="0.55000000000000004">
      <c r="A154" s="3">
        <v>2015</v>
      </c>
      <c r="B154" s="3" t="s">
        <v>16</v>
      </c>
      <c r="C154" s="3" t="s">
        <v>34</v>
      </c>
      <c r="D154" s="3">
        <v>8206084</v>
      </c>
    </row>
    <row r="155" spans="1:4" x14ac:dyDescent="0.55000000000000004">
      <c r="A155" s="3">
        <v>2015</v>
      </c>
      <c r="B155" s="3" t="s">
        <v>16</v>
      </c>
      <c r="C155" s="3" t="s">
        <v>33</v>
      </c>
      <c r="D155" s="3">
        <v>2725984</v>
      </c>
    </row>
    <row r="156" spans="1:4" x14ac:dyDescent="0.55000000000000004">
      <c r="A156" s="3">
        <v>2015</v>
      </c>
      <c r="B156" s="3" t="s">
        <v>16</v>
      </c>
      <c r="C156" s="3" t="s">
        <v>32</v>
      </c>
      <c r="D156" s="3">
        <v>5278719</v>
      </c>
    </row>
    <row r="157" spans="1:4" x14ac:dyDescent="0.55000000000000004">
      <c r="A157" s="3">
        <v>2015</v>
      </c>
      <c r="B157" s="3" t="s">
        <v>16</v>
      </c>
      <c r="C157" s="3" t="s">
        <v>31</v>
      </c>
      <c r="D157" s="3">
        <v>201381</v>
      </c>
    </row>
    <row r="158" spans="1:4" x14ac:dyDescent="0.55000000000000004">
      <c r="A158" s="3">
        <v>2015</v>
      </c>
      <c r="B158" s="3" t="s">
        <v>15</v>
      </c>
      <c r="C158" s="3" t="s">
        <v>34</v>
      </c>
      <c r="D158" s="3">
        <v>12955642</v>
      </c>
    </row>
    <row r="159" spans="1:4" x14ac:dyDescent="0.55000000000000004">
      <c r="A159" s="3">
        <v>2015</v>
      </c>
      <c r="B159" s="3" t="s">
        <v>15</v>
      </c>
      <c r="C159" s="3" t="s">
        <v>33</v>
      </c>
      <c r="D159" s="3">
        <v>6478271</v>
      </c>
    </row>
    <row r="160" spans="1:4" x14ac:dyDescent="0.55000000000000004">
      <c r="A160" s="3">
        <v>2015</v>
      </c>
      <c r="B160" s="3" t="s">
        <v>15</v>
      </c>
      <c r="C160" s="3" t="s">
        <v>32</v>
      </c>
      <c r="D160" s="3">
        <v>6162367</v>
      </c>
    </row>
    <row r="161" spans="1:4" x14ac:dyDescent="0.55000000000000004">
      <c r="A161" s="3">
        <v>2015</v>
      </c>
      <c r="B161" s="3" t="s">
        <v>15</v>
      </c>
      <c r="C161" s="3" t="s">
        <v>31</v>
      </c>
      <c r="D161" s="3">
        <v>315003</v>
      </c>
    </row>
    <row r="162" spans="1:4" x14ac:dyDescent="0.55000000000000004">
      <c r="A162" s="3">
        <v>2015</v>
      </c>
      <c r="B162" s="3" t="s">
        <v>0</v>
      </c>
      <c r="C162" s="3" t="s">
        <v>34</v>
      </c>
      <c r="D162" s="3">
        <v>5828780</v>
      </c>
    </row>
    <row r="163" spans="1:4" x14ac:dyDescent="0.55000000000000004">
      <c r="A163" s="3">
        <v>2015</v>
      </c>
      <c r="B163" s="3" t="s">
        <v>0</v>
      </c>
      <c r="C163" s="3" t="s">
        <v>33</v>
      </c>
      <c r="D163" s="3">
        <v>3200880</v>
      </c>
    </row>
    <row r="164" spans="1:4" x14ac:dyDescent="0.55000000000000004">
      <c r="A164" s="3">
        <v>2015</v>
      </c>
      <c r="B164" s="3" t="s">
        <v>0</v>
      </c>
      <c r="C164" s="3" t="s">
        <v>32</v>
      </c>
      <c r="D164" s="3">
        <v>2323395</v>
      </c>
    </row>
    <row r="165" spans="1:4" x14ac:dyDescent="0.55000000000000004">
      <c r="A165" s="3">
        <v>2015</v>
      </c>
      <c r="B165" s="3" t="s">
        <v>0</v>
      </c>
      <c r="C165" s="3" t="s">
        <v>31</v>
      </c>
      <c r="D165" s="3">
        <v>304505</v>
      </c>
    </row>
    <row r="166" spans="1:4" x14ac:dyDescent="0.55000000000000004">
      <c r="A166" s="3">
        <v>2015</v>
      </c>
      <c r="B166" s="3" t="s">
        <v>14</v>
      </c>
      <c r="C166" s="3" t="s">
        <v>34</v>
      </c>
      <c r="D166" s="3">
        <v>14468584</v>
      </c>
    </row>
    <row r="167" spans="1:4" x14ac:dyDescent="0.55000000000000004">
      <c r="A167" s="3">
        <v>2015</v>
      </c>
      <c r="B167" s="3" t="s">
        <v>14</v>
      </c>
      <c r="C167" s="3" t="s">
        <v>33</v>
      </c>
      <c r="D167" s="3">
        <v>11279615</v>
      </c>
    </row>
    <row r="168" spans="1:4" x14ac:dyDescent="0.55000000000000004">
      <c r="A168" s="3">
        <v>2015</v>
      </c>
      <c r="B168" s="3" t="s">
        <v>14</v>
      </c>
      <c r="C168" s="3" t="s">
        <v>32</v>
      </c>
      <c r="D168" s="3">
        <v>2603514</v>
      </c>
    </row>
    <row r="169" spans="1:4" x14ac:dyDescent="0.55000000000000004">
      <c r="A169" s="3">
        <v>2015</v>
      </c>
      <c r="B169" s="3" t="s">
        <v>14</v>
      </c>
      <c r="C169" s="3" t="s">
        <v>31</v>
      </c>
      <c r="D169" s="3">
        <v>585455</v>
      </c>
    </row>
    <row r="170" spans="1:4" x14ac:dyDescent="0.55000000000000004">
      <c r="A170" s="3">
        <v>2015</v>
      </c>
      <c r="B170" s="3" t="s">
        <v>13</v>
      </c>
      <c r="C170" s="3" t="s">
        <v>34</v>
      </c>
      <c r="D170" s="3">
        <v>13593238</v>
      </c>
    </row>
    <row r="171" spans="1:4" x14ac:dyDescent="0.55000000000000004">
      <c r="A171" s="3">
        <v>2015</v>
      </c>
      <c r="B171" s="3" t="s">
        <v>13</v>
      </c>
      <c r="C171" s="3" t="s">
        <v>33</v>
      </c>
      <c r="D171" s="3">
        <v>6178358</v>
      </c>
    </row>
    <row r="172" spans="1:4" x14ac:dyDescent="0.55000000000000004">
      <c r="A172" s="3">
        <v>2015</v>
      </c>
      <c r="B172" s="3" t="s">
        <v>13</v>
      </c>
      <c r="C172" s="3" t="s">
        <v>32</v>
      </c>
      <c r="D172" s="3">
        <v>6762247</v>
      </c>
    </row>
    <row r="173" spans="1:4" x14ac:dyDescent="0.55000000000000004">
      <c r="A173" s="3">
        <v>2015</v>
      </c>
      <c r="B173" s="3" t="s">
        <v>13</v>
      </c>
      <c r="C173" s="3" t="s">
        <v>31</v>
      </c>
      <c r="D173" s="3">
        <v>652633</v>
      </c>
    </row>
    <row r="174" spans="1:4" x14ac:dyDescent="0.55000000000000004">
      <c r="A174" s="3">
        <v>2015</v>
      </c>
      <c r="B174" s="3" t="s">
        <v>12</v>
      </c>
      <c r="C174" s="3" t="s">
        <v>34</v>
      </c>
      <c r="D174" s="3">
        <v>3187760</v>
      </c>
    </row>
    <row r="175" spans="1:4" x14ac:dyDescent="0.55000000000000004">
      <c r="A175" s="3">
        <v>2015</v>
      </c>
      <c r="B175" s="3" t="s">
        <v>12</v>
      </c>
      <c r="C175" s="3" t="s">
        <v>33</v>
      </c>
      <c r="D175" s="3">
        <v>1627850</v>
      </c>
    </row>
    <row r="176" spans="1:4" x14ac:dyDescent="0.55000000000000004">
      <c r="A176" s="3">
        <v>2015</v>
      </c>
      <c r="B176" s="3" t="s">
        <v>12</v>
      </c>
      <c r="C176" s="3" t="s">
        <v>32</v>
      </c>
      <c r="D176" s="3">
        <v>1523210</v>
      </c>
    </row>
    <row r="177" spans="1:4" x14ac:dyDescent="0.55000000000000004">
      <c r="A177" s="3">
        <v>2015</v>
      </c>
      <c r="B177" s="3" t="s">
        <v>12</v>
      </c>
      <c r="C177" s="3" t="s">
        <v>31</v>
      </c>
      <c r="D177" s="3">
        <v>36700</v>
      </c>
    </row>
    <row r="178" spans="1:4" x14ac:dyDescent="0.55000000000000004">
      <c r="A178" s="3">
        <v>2016</v>
      </c>
      <c r="B178" s="3" t="s">
        <v>103</v>
      </c>
      <c r="C178" s="3" t="s">
        <v>34</v>
      </c>
      <c r="D178" s="3">
        <v>60615017</v>
      </c>
    </row>
    <row r="179" spans="1:4" x14ac:dyDescent="0.55000000000000004">
      <c r="A179" s="3">
        <v>2016</v>
      </c>
      <c r="B179" s="3" t="s">
        <v>103</v>
      </c>
      <c r="C179" s="3" t="s">
        <v>33</v>
      </c>
      <c r="D179" s="3">
        <v>34299728</v>
      </c>
    </row>
    <row r="180" spans="1:4" x14ac:dyDescent="0.55000000000000004">
      <c r="A180" s="3">
        <v>2016</v>
      </c>
      <c r="B180" s="3" t="s">
        <v>103</v>
      </c>
      <c r="C180" s="3" t="s">
        <v>32</v>
      </c>
      <c r="D180" s="3">
        <v>23873141</v>
      </c>
    </row>
    <row r="181" spans="1:4" x14ac:dyDescent="0.55000000000000004">
      <c r="A181" s="3">
        <v>2016</v>
      </c>
      <c r="B181" s="3" t="s">
        <v>103</v>
      </c>
      <c r="C181" s="3" t="s">
        <v>31</v>
      </c>
      <c r="D181" s="3">
        <v>2442148</v>
      </c>
    </row>
    <row r="182" spans="1:4" x14ac:dyDescent="0.55000000000000004">
      <c r="A182" s="3">
        <v>2016</v>
      </c>
      <c r="B182" s="3" t="s">
        <v>20</v>
      </c>
      <c r="C182" s="3" t="s">
        <v>34</v>
      </c>
      <c r="D182" s="3">
        <v>132134</v>
      </c>
    </row>
    <row r="183" spans="1:4" x14ac:dyDescent="0.55000000000000004">
      <c r="A183" s="3">
        <v>2016</v>
      </c>
      <c r="B183" s="3" t="s">
        <v>20</v>
      </c>
      <c r="C183" s="3" t="s">
        <v>33</v>
      </c>
      <c r="D183" s="3">
        <v>19413</v>
      </c>
    </row>
    <row r="184" spans="1:4" x14ac:dyDescent="0.55000000000000004">
      <c r="A184" s="3">
        <v>2016</v>
      </c>
      <c r="B184" s="3" t="s">
        <v>20</v>
      </c>
      <c r="C184" s="3" t="s">
        <v>32</v>
      </c>
      <c r="D184" s="3">
        <v>110564</v>
      </c>
    </row>
    <row r="185" spans="1:4" x14ac:dyDescent="0.55000000000000004">
      <c r="A185" s="3">
        <v>2016</v>
      </c>
      <c r="B185" s="3" t="s">
        <v>20</v>
      </c>
      <c r="C185" s="3" t="s">
        <v>31</v>
      </c>
      <c r="D185" s="3">
        <v>2157</v>
      </c>
    </row>
    <row r="186" spans="1:4" x14ac:dyDescent="0.55000000000000004">
      <c r="A186" s="3">
        <v>2016</v>
      </c>
      <c r="B186" s="3" t="s">
        <v>19</v>
      </c>
      <c r="C186" s="3" t="s">
        <v>34</v>
      </c>
      <c r="D186" s="3">
        <v>483544</v>
      </c>
    </row>
    <row r="187" spans="1:4" x14ac:dyDescent="0.55000000000000004">
      <c r="A187" s="3">
        <v>2016</v>
      </c>
      <c r="B187" s="3" t="s">
        <v>19</v>
      </c>
      <c r="C187" s="3" t="s">
        <v>33</v>
      </c>
      <c r="D187" s="3">
        <v>318849</v>
      </c>
    </row>
    <row r="188" spans="1:4" x14ac:dyDescent="0.55000000000000004">
      <c r="A188" s="3">
        <v>2016</v>
      </c>
      <c r="B188" s="3" t="s">
        <v>19</v>
      </c>
      <c r="C188" s="3" t="s">
        <v>32</v>
      </c>
      <c r="D188" s="3">
        <v>142883</v>
      </c>
    </row>
    <row r="189" spans="1:4" x14ac:dyDescent="0.55000000000000004">
      <c r="A189" s="3">
        <v>2016</v>
      </c>
      <c r="B189" s="3" t="s">
        <v>19</v>
      </c>
      <c r="C189" s="3" t="s">
        <v>31</v>
      </c>
      <c r="D189" s="3">
        <v>21811</v>
      </c>
    </row>
    <row r="190" spans="1:4" x14ac:dyDescent="0.55000000000000004">
      <c r="A190" s="3">
        <v>2016</v>
      </c>
      <c r="B190" s="3" t="s">
        <v>18</v>
      </c>
      <c r="C190" s="3" t="s">
        <v>34</v>
      </c>
      <c r="D190" s="3">
        <v>594752</v>
      </c>
    </row>
    <row r="191" spans="1:4" x14ac:dyDescent="0.55000000000000004">
      <c r="A191" s="3">
        <v>2016</v>
      </c>
      <c r="B191" s="3" t="s">
        <v>18</v>
      </c>
      <c r="C191" s="3" t="s">
        <v>33</v>
      </c>
      <c r="D191" s="3">
        <v>183071</v>
      </c>
    </row>
    <row r="192" spans="1:4" x14ac:dyDescent="0.55000000000000004">
      <c r="A192" s="3">
        <v>2016</v>
      </c>
      <c r="B192" s="3" t="s">
        <v>18</v>
      </c>
      <c r="C192" s="3" t="s">
        <v>32</v>
      </c>
      <c r="D192" s="3">
        <v>370890</v>
      </c>
    </row>
    <row r="193" spans="1:4" x14ac:dyDescent="0.55000000000000004">
      <c r="A193" s="3">
        <v>2016</v>
      </c>
      <c r="B193" s="3" t="s">
        <v>18</v>
      </c>
      <c r="C193" s="3" t="s">
        <v>31</v>
      </c>
      <c r="D193" s="3">
        <v>40791</v>
      </c>
    </row>
    <row r="194" spans="1:4" x14ac:dyDescent="0.55000000000000004">
      <c r="A194" s="3">
        <v>2016</v>
      </c>
      <c r="B194" s="3" t="s">
        <v>17</v>
      </c>
      <c r="C194" s="3" t="s">
        <v>34</v>
      </c>
      <c r="D194" s="3">
        <v>584730</v>
      </c>
    </row>
    <row r="195" spans="1:4" x14ac:dyDescent="0.55000000000000004">
      <c r="A195" s="3">
        <v>2016</v>
      </c>
      <c r="B195" s="3" t="s">
        <v>17</v>
      </c>
      <c r="C195" s="3" t="s">
        <v>33</v>
      </c>
      <c r="D195" s="3">
        <v>294798</v>
      </c>
    </row>
    <row r="196" spans="1:4" x14ac:dyDescent="0.55000000000000004">
      <c r="A196" s="3">
        <v>2016</v>
      </c>
      <c r="B196" s="3" t="s">
        <v>17</v>
      </c>
      <c r="C196" s="3" t="s">
        <v>32</v>
      </c>
      <c r="D196" s="3">
        <v>281427</v>
      </c>
    </row>
    <row r="197" spans="1:4" x14ac:dyDescent="0.55000000000000004">
      <c r="A197" s="3">
        <v>2016</v>
      </c>
      <c r="B197" s="3" t="s">
        <v>17</v>
      </c>
      <c r="C197" s="3" t="s">
        <v>31</v>
      </c>
      <c r="D197" s="3">
        <v>8505</v>
      </c>
    </row>
    <row r="198" spans="1:4" x14ac:dyDescent="0.55000000000000004">
      <c r="A198" s="3">
        <v>2016</v>
      </c>
      <c r="B198" s="3" t="s">
        <v>16</v>
      </c>
      <c r="C198" s="3" t="s">
        <v>34</v>
      </c>
      <c r="D198" s="3">
        <v>8775542</v>
      </c>
    </row>
    <row r="199" spans="1:4" x14ac:dyDescent="0.55000000000000004">
      <c r="A199" s="3">
        <v>2016</v>
      </c>
      <c r="B199" s="3" t="s">
        <v>16</v>
      </c>
      <c r="C199" s="3" t="s">
        <v>33</v>
      </c>
      <c r="D199" s="3">
        <v>3227860</v>
      </c>
    </row>
    <row r="200" spans="1:4" x14ac:dyDescent="0.55000000000000004">
      <c r="A200" s="3">
        <v>2016</v>
      </c>
      <c r="B200" s="3" t="s">
        <v>16</v>
      </c>
      <c r="C200" s="3" t="s">
        <v>32</v>
      </c>
      <c r="D200" s="3">
        <v>5154603</v>
      </c>
    </row>
    <row r="201" spans="1:4" x14ac:dyDescent="0.55000000000000004">
      <c r="A201" s="3">
        <v>2016</v>
      </c>
      <c r="B201" s="3" t="s">
        <v>16</v>
      </c>
      <c r="C201" s="3" t="s">
        <v>31</v>
      </c>
      <c r="D201" s="3">
        <v>393079</v>
      </c>
    </row>
    <row r="202" spans="1:4" x14ac:dyDescent="0.55000000000000004">
      <c r="A202" s="3">
        <v>2016</v>
      </c>
      <c r="B202" s="3" t="s">
        <v>15</v>
      </c>
      <c r="C202" s="3" t="s">
        <v>34</v>
      </c>
      <c r="D202" s="3">
        <v>13261340</v>
      </c>
    </row>
    <row r="203" spans="1:4" x14ac:dyDescent="0.55000000000000004">
      <c r="A203" s="3">
        <v>2016</v>
      </c>
      <c r="B203" s="3" t="s">
        <v>15</v>
      </c>
      <c r="C203" s="3" t="s">
        <v>33</v>
      </c>
      <c r="D203" s="3">
        <v>6837752</v>
      </c>
    </row>
    <row r="204" spans="1:4" x14ac:dyDescent="0.55000000000000004">
      <c r="A204" s="3">
        <v>2016</v>
      </c>
      <c r="B204" s="3" t="s">
        <v>15</v>
      </c>
      <c r="C204" s="3" t="s">
        <v>32</v>
      </c>
      <c r="D204" s="3">
        <v>6062268</v>
      </c>
    </row>
    <row r="205" spans="1:4" x14ac:dyDescent="0.55000000000000004">
      <c r="A205" s="3">
        <v>2016</v>
      </c>
      <c r="B205" s="3" t="s">
        <v>15</v>
      </c>
      <c r="C205" s="3" t="s">
        <v>31</v>
      </c>
      <c r="D205" s="3">
        <v>361320</v>
      </c>
    </row>
    <row r="206" spans="1:4" x14ac:dyDescent="0.55000000000000004">
      <c r="A206" s="3">
        <v>2016</v>
      </c>
      <c r="B206" s="3" t="s">
        <v>0</v>
      </c>
      <c r="C206" s="3" t="s">
        <v>34</v>
      </c>
      <c r="D206" s="3">
        <v>5963263</v>
      </c>
    </row>
    <row r="207" spans="1:4" x14ac:dyDescent="0.55000000000000004">
      <c r="A207" s="3">
        <v>2016</v>
      </c>
      <c r="B207" s="3" t="s">
        <v>0</v>
      </c>
      <c r="C207" s="3" t="s">
        <v>33</v>
      </c>
      <c r="D207" s="3">
        <v>3621999</v>
      </c>
    </row>
    <row r="208" spans="1:4" x14ac:dyDescent="0.55000000000000004">
      <c r="A208" s="3">
        <v>2016</v>
      </c>
      <c r="B208" s="3" t="s">
        <v>0</v>
      </c>
      <c r="C208" s="3" t="s">
        <v>32</v>
      </c>
      <c r="D208" s="3">
        <v>2119460</v>
      </c>
    </row>
    <row r="209" spans="1:4" x14ac:dyDescent="0.55000000000000004">
      <c r="A209" s="3">
        <v>2016</v>
      </c>
      <c r="B209" s="3" t="s">
        <v>0</v>
      </c>
      <c r="C209" s="3" t="s">
        <v>31</v>
      </c>
      <c r="D209" s="3">
        <v>221804</v>
      </c>
    </row>
    <row r="210" spans="1:4" x14ac:dyDescent="0.55000000000000004">
      <c r="A210" s="3">
        <v>2016</v>
      </c>
      <c r="B210" s="3" t="s">
        <v>14</v>
      </c>
      <c r="C210" s="3" t="s">
        <v>34</v>
      </c>
      <c r="D210" s="3">
        <v>14208152</v>
      </c>
    </row>
    <row r="211" spans="1:4" x14ac:dyDescent="0.55000000000000004">
      <c r="A211" s="3">
        <v>2016</v>
      </c>
      <c r="B211" s="3" t="s">
        <v>14</v>
      </c>
      <c r="C211" s="3" t="s">
        <v>33</v>
      </c>
      <c r="D211" s="3">
        <v>11484947</v>
      </c>
    </row>
    <row r="212" spans="1:4" x14ac:dyDescent="0.55000000000000004">
      <c r="A212" s="3">
        <v>2016</v>
      </c>
      <c r="B212" s="3" t="s">
        <v>14</v>
      </c>
      <c r="C212" s="3" t="s">
        <v>32</v>
      </c>
      <c r="D212" s="3">
        <v>2056581</v>
      </c>
    </row>
    <row r="213" spans="1:4" x14ac:dyDescent="0.55000000000000004">
      <c r="A213" s="3">
        <v>2016</v>
      </c>
      <c r="B213" s="3" t="s">
        <v>14</v>
      </c>
      <c r="C213" s="3" t="s">
        <v>31</v>
      </c>
      <c r="D213" s="3">
        <v>666624</v>
      </c>
    </row>
    <row r="214" spans="1:4" x14ac:dyDescent="0.55000000000000004">
      <c r="A214" s="3">
        <v>2016</v>
      </c>
      <c r="B214" s="3" t="s">
        <v>13</v>
      </c>
      <c r="C214" s="3" t="s">
        <v>34</v>
      </c>
      <c r="D214" s="3">
        <v>13492416</v>
      </c>
    </row>
    <row r="215" spans="1:4" x14ac:dyDescent="0.55000000000000004">
      <c r="A215" s="3">
        <v>2016</v>
      </c>
      <c r="B215" s="3" t="s">
        <v>13</v>
      </c>
      <c r="C215" s="3" t="s">
        <v>33</v>
      </c>
      <c r="D215" s="3">
        <v>6687866</v>
      </c>
    </row>
    <row r="216" spans="1:4" x14ac:dyDescent="0.55000000000000004">
      <c r="A216" s="3">
        <v>2016</v>
      </c>
      <c r="B216" s="3" t="s">
        <v>13</v>
      </c>
      <c r="C216" s="3" t="s">
        <v>32</v>
      </c>
      <c r="D216" s="3">
        <v>6108152</v>
      </c>
    </row>
    <row r="217" spans="1:4" x14ac:dyDescent="0.55000000000000004">
      <c r="A217" s="3">
        <v>2016</v>
      </c>
      <c r="B217" s="3" t="s">
        <v>13</v>
      </c>
      <c r="C217" s="3" t="s">
        <v>31</v>
      </c>
      <c r="D217" s="3">
        <v>696398</v>
      </c>
    </row>
    <row r="218" spans="1:4" x14ac:dyDescent="0.55000000000000004">
      <c r="A218" s="3">
        <v>2016</v>
      </c>
      <c r="B218" s="3" t="s">
        <v>12</v>
      </c>
      <c r="C218" s="3" t="s">
        <v>34</v>
      </c>
      <c r="D218" s="3">
        <v>3119144</v>
      </c>
    </row>
    <row r="219" spans="1:4" x14ac:dyDescent="0.55000000000000004">
      <c r="A219" s="3">
        <v>2016</v>
      </c>
      <c r="B219" s="3" t="s">
        <v>12</v>
      </c>
      <c r="C219" s="3" t="s">
        <v>33</v>
      </c>
      <c r="D219" s="3">
        <v>1623173</v>
      </c>
    </row>
    <row r="220" spans="1:4" x14ac:dyDescent="0.55000000000000004">
      <c r="A220" s="3">
        <v>2016</v>
      </c>
      <c r="B220" s="3" t="s">
        <v>12</v>
      </c>
      <c r="C220" s="3" t="s">
        <v>32</v>
      </c>
      <c r="D220" s="3">
        <v>1466312</v>
      </c>
    </row>
    <row r="221" spans="1:4" x14ac:dyDescent="0.55000000000000004">
      <c r="A221" s="3">
        <v>2016</v>
      </c>
      <c r="B221" s="3" t="s">
        <v>12</v>
      </c>
      <c r="C221" s="3" t="s">
        <v>31</v>
      </c>
      <c r="D221" s="3">
        <v>29659</v>
      </c>
    </row>
    <row r="222" spans="1:4" x14ac:dyDescent="0.55000000000000004">
      <c r="A222" s="3">
        <v>2017</v>
      </c>
      <c r="B222" s="3" t="s">
        <v>103</v>
      </c>
      <c r="C222" s="3" t="s">
        <v>34</v>
      </c>
      <c r="D222" s="3">
        <v>62256045</v>
      </c>
    </row>
    <row r="223" spans="1:4" x14ac:dyDescent="0.55000000000000004">
      <c r="A223" s="3">
        <v>2017</v>
      </c>
      <c r="B223" s="3" t="s">
        <v>103</v>
      </c>
      <c r="C223" s="3" t="s">
        <v>33</v>
      </c>
      <c r="D223" s="3">
        <v>34742674</v>
      </c>
    </row>
    <row r="224" spans="1:4" x14ac:dyDescent="0.55000000000000004">
      <c r="A224" s="3">
        <v>2017</v>
      </c>
      <c r="B224" s="3" t="s">
        <v>103</v>
      </c>
      <c r="C224" s="3" t="s">
        <v>32</v>
      </c>
      <c r="D224" s="3">
        <v>25077434</v>
      </c>
    </row>
    <row r="225" spans="1:4" x14ac:dyDescent="0.55000000000000004">
      <c r="A225" s="3">
        <v>2017</v>
      </c>
      <c r="B225" s="3" t="s">
        <v>103</v>
      </c>
      <c r="C225" s="3" t="s">
        <v>31</v>
      </c>
      <c r="D225" s="3">
        <v>2435937</v>
      </c>
    </row>
    <row r="226" spans="1:4" x14ac:dyDescent="0.55000000000000004">
      <c r="A226" s="3">
        <v>2017</v>
      </c>
      <c r="B226" s="3" t="s">
        <v>20</v>
      </c>
      <c r="C226" s="3" t="s">
        <v>34</v>
      </c>
      <c r="D226" s="3">
        <v>138626</v>
      </c>
    </row>
    <row r="227" spans="1:4" x14ac:dyDescent="0.55000000000000004">
      <c r="A227" s="3">
        <v>2017</v>
      </c>
      <c r="B227" s="3" t="s">
        <v>20</v>
      </c>
      <c r="C227" s="3" t="s">
        <v>33</v>
      </c>
      <c r="D227" s="3">
        <v>19534</v>
      </c>
    </row>
    <row r="228" spans="1:4" x14ac:dyDescent="0.55000000000000004">
      <c r="A228" s="3">
        <v>2017</v>
      </c>
      <c r="B228" s="3" t="s">
        <v>20</v>
      </c>
      <c r="C228" s="3" t="s">
        <v>32</v>
      </c>
      <c r="D228" s="3">
        <v>115201</v>
      </c>
    </row>
    <row r="229" spans="1:4" x14ac:dyDescent="0.55000000000000004">
      <c r="A229" s="3">
        <v>2017</v>
      </c>
      <c r="B229" s="3" t="s">
        <v>20</v>
      </c>
      <c r="C229" s="3" t="s">
        <v>31</v>
      </c>
      <c r="D229" s="3">
        <v>3891</v>
      </c>
    </row>
    <row r="230" spans="1:4" x14ac:dyDescent="0.55000000000000004">
      <c r="A230" s="3">
        <v>2017</v>
      </c>
      <c r="B230" s="3" t="s">
        <v>19</v>
      </c>
      <c r="C230" s="3" t="s">
        <v>34</v>
      </c>
      <c r="D230" s="3">
        <v>499054</v>
      </c>
    </row>
    <row r="231" spans="1:4" x14ac:dyDescent="0.55000000000000004">
      <c r="A231" s="3">
        <v>2017</v>
      </c>
      <c r="B231" s="3" t="s">
        <v>19</v>
      </c>
      <c r="C231" s="3" t="s">
        <v>33</v>
      </c>
      <c r="D231" s="3">
        <v>319537</v>
      </c>
    </row>
    <row r="232" spans="1:4" x14ac:dyDescent="0.55000000000000004">
      <c r="A232" s="3">
        <v>2017</v>
      </c>
      <c r="B232" s="3" t="s">
        <v>19</v>
      </c>
      <c r="C232" s="3" t="s">
        <v>32</v>
      </c>
      <c r="D232" s="3">
        <v>148803</v>
      </c>
    </row>
    <row r="233" spans="1:4" x14ac:dyDescent="0.55000000000000004">
      <c r="A233" s="3">
        <v>2017</v>
      </c>
      <c r="B233" s="3" t="s">
        <v>19</v>
      </c>
      <c r="C233" s="3" t="s">
        <v>31</v>
      </c>
      <c r="D233" s="3">
        <v>30714</v>
      </c>
    </row>
    <row r="234" spans="1:4" x14ac:dyDescent="0.55000000000000004">
      <c r="A234" s="3">
        <v>2017</v>
      </c>
      <c r="B234" s="3" t="s">
        <v>18</v>
      </c>
      <c r="C234" s="3" t="s">
        <v>34</v>
      </c>
      <c r="D234" s="3">
        <v>566939</v>
      </c>
    </row>
    <row r="235" spans="1:4" x14ac:dyDescent="0.55000000000000004">
      <c r="A235" s="3">
        <v>2017</v>
      </c>
      <c r="B235" s="3" t="s">
        <v>18</v>
      </c>
      <c r="C235" s="3" t="s">
        <v>33</v>
      </c>
      <c r="D235" s="3">
        <v>185382</v>
      </c>
    </row>
    <row r="236" spans="1:4" x14ac:dyDescent="0.55000000000000004">
      <c r="A236" s="3">
        <v>2017</v>
      </c>
      <c r="B236" s="3" t="s">
        <v>18</v>
      </c>
      <c r="C236" s="3" t="s">
        <v>32</v>
      </c>
      <c r="D236" s="3">
        <v>354542</v>
      </c>
    </row>
    <row r="237" spans="1:4" x14ac:dyDescent="0.55000000000000004">
      <c r="A237" s="3">
        <v>2017</v>
      </c>
      <c r="B237" s="3" t="s">
        <v>18</v>
      </c>
      <c r="C237" s="3" t="s">
        <v>31</v>
      </c>
      <c r="D237" s="3">
        <v>27015</v>
      </c>
    </row>
    <row r="238" spans="1:4" x14ac:dyDescent="0.55000000000000004">
      <c r="A238" s="3">
        <v>2017</v>
      </c>
      <c r="B238" s="3" t="s">
        <v>17</v>
      </c>
      <c r="C238" s="3" t="s">
        <v>34</v>
      </c>
      <c r="D238" s="3">
        <v>615652</v>
      </c>
    </row>
    <row r="239" spans="1:4" x14ac:dyDescent="0.55000000000000004">
      <c r="A239" s="3">
        <v>2017</v>
      </c>
      <c r="B239" s="3" t="s">
        <v>17</v>
      </c>
      <c r="C239" s="3" t="s">
        <v>33</v>
      </c>
      <c r="D239" s="3">
        <v>318447</v>
      </c>
    </row>
    <row r="240" spans="1:4" x14ac:dyDescent="0.55000000000000004">
      <c r="A240" s="3">
        <v>2017</v>
      </c>
      <c r="B240" s="3" t="s">
        <v>17</v>
      </c>
      <c r="C240" s="3" t="s">
        <v>32</v>
      </c>
      <c r="D240" s="3">
        <v>288236</v>
      </c>
    </row>
    <row r="241" spans="1:4" x14ac:dyDescent="0.55000000000000004">
      <c r="A241" s="3">
        <v>2017</v>
      </c>
      <c r="B241" s="3" t="s">
        <v>17</v>
      </c>
      <c r="C241" s="3" t="s">
        <v>31</v>
      </c>
      <c r="D241" s="3">
        <v>8969</v>
      </c>
    </row>
    <row r="242" spans="1:4" x14ac:dyDescent="0.55000000000000004">
      <c r="A242" s="3">
        <v>2017</v>
      </c>
      <c r="B242" s="3" t="s">
        <v>16</v>
      </c>
      <c r="C242" s="3" t="s">
        <v>34</v>
      </c>
      <c r="D242" s="3">
        <v>8782029</v>
      </c>
    </row>
    <row r="243" spans="1:4" x14ac:dyDescent="0.55000000000000004">
      <c r="A243" s="3">
        <v>2017</v>
      </c>
      <c r="B243" s="3" t="s">
        <v>16</v>
      </c>
      <c r="C243" s="3" t="s">
        <v>33</v>
      </c>
      <c r="D243" s="3">
        <v>3130464</v>
      </c>
    </row>
    <row r="244" spans="1:4" x14ac:dyDescent="0.55000000000000004">
      <c r="A244" s="3">
        <v>2017</v>
      </c>
      <c r="B244" s="3" t="s">
        <v>16</v>
      </c>
      <c r="C244" s="3" t="s">
        <v>32</v>
      </c>
      <c r="D244" s="3">
        <v>5337946</v>
      </c>
    </row>
    <row r="245" spans="1:4" x14ac:dyDescent="0.55000000000000004">
      <c r="A245" s="3">
        <v>2017</v>
      </c>
      <c r="B245" s="3" t="s">
        <v>16</v>
      </c>
      <c r="C245" s="3" t="s">
        <v>31</v>
      </c>
      <c r="D245" s="3">
        <v>313619</v>
      </c>
    </row>
    <row r="246" spans="1:4" x14ac:dyDescent="0.55000000000000004">
      <c r="A246" s="3">
        <v>2017</v>
      </c>
      <c r="B246" s="3" t="s">
        <v>15</v>
      </c>
      <c r="C246" s="3" t="s">
        <v>34</v>
      </c>
      <c r="D246" s="3">
        <v>13375015</v>
      </c>
    </row>
    <row r="247" spans="1:4" x14ac:dyDescent="0.55000000000000004">
      <c r="A247" s="3">
        <v>2017</v>
      </c>
      <c r="B247" s="3" t="s">
        <v>15</v>
      </c>
      <c r="C247" s="3" t="s">
        <v>33</v>
      </c>
      <c r="D247" s="3">
        <v>6711988</v>
      </c>
    </row>
    <row r="248" spans="1:4" x14ac:dyDescent="0.55000000000000004">
      <c r="A248" s="3">
        <v>2017</v>
      </c>
      <c r="B248" s="3" t="s">
        <v>15</v>
      </c>
      <c r="C248" s="3" t="s">
        <v>32</v>
      </c>
      <c r="D248" s="3">
        <v>6341500</v>
      </c>
    </row>
    <row r="249" spans="1:4" x14ac:dyDescent="0.55000000000000004">
      <c r="A249" s="3">
        <v>2017</v>
      </c>
      <c r="B249" s="3" t="s">
        <v>15</v>
      </c>
      <c r="C249" s="3" t="s">
        <v>31</v>
      </c>
      <c r="D249" s="3">
        <v>321526</v>
      </c>
    </row>
    <row r="250" spans="1:4" x14ac:dyDescent="0.55000000000000004">
      <c r="A250" s="3">
        <v>2017</v>
      </c>
      <c r="B250" s="3" t="s">
        <v>0</v>
      </c>
      <c r="C250" s="3" t="s">
        <v>34</v>
      </c>
      <c r="D250" s="3">
        <v>6692046</v>
      </c>
    </row>
    <row r="251" spans="1:4" x14ac:dyDescent="0.55000000000000004">
      <c r="A251" s="3">
        <v>2017</v>
      </c>
      <c r="B251" s="3" t="s">
        <v>0</v>
      </c>
      <c r="C251" s="3" t="s">
        <v>33</v>
      </c>
      <c r="D251" s="3">
        <v>4276385</v>
      </c>
    </row>
    <row r="252" spans="1:4" x14ac:dyDescent="0.55000000000000004">
      <c r="A252" s="3">
        <v>2017</v>
      </c>
      <c r="B252" s="3" t="s">
        <v>0</v>
      </c>
      <c r="C252" s="3" t="s">
        <v>32</v>
      </c>
      <c r="D252" s="3">
        <v>2237519</v>
      </c>
    </row>
    <row r="253" spans="1:4" x14ac:dyDescent="0.55000000000000004">
      <c r="A253" s="3">
        <v>2017</v>
      </c>
      <c r="B253" s="3" t="s">
        <v>0</v>
      </c>
      <c r="C253" s="3" t="s">
        <v>31</v>
      </c>
      <c r="D253" s="3">
        <v>178141</v>
      </c>
    </row>
    <row r="254" spans="1:4" x14ac:dyDescent="0.55000000000000004">
      <c r="A254" s="3">
        <v>2017</v>
      </c>
      <c r="B254" s="3" t="s">
        <v>14</v>
      </c>
      <c r="C254" s="3" t="s">
        <v>34</v>
      </c>
      <c r="D254" s="3">
        <v>14212776</v>
      </c>
    </row>
    <row r="255" spans="1:4" x14ac:dyDescent="0.55000000000000004">
      <c r="A255" s="3">
        <v>2017</v>
      </c>
      <c r="B255" s="3" t="s">
        <v>14</v>
      </c>
      <c r="C255" s="3" t="s">
        <v>33</v>
      </c>
      <c r="D255" s="3">
        <v>11122449</v>
      </c>
    </row>
    <row r="256" spans="1:4" x14ac:dyDescent="0.55000000000000004">
      <c r="A256" s="3">
        <v>2017</v>
      </c>
      <c r="B256" s="3" t="s">
        <v>14</v>
      </c>
      <c r="C256" s="3" t="s">
        <v>32</v>
      </c>
      <c r="D256" s="3">
        <v>2341034</v>
      </c>
    </row>
    <row r="257" spans="1:4" x14ac:dyDescent="0.55000000000000004">
      <c r="A257" s="3">
        <v>2017</v>
      </c>
      <c r="B257" s="3" t="s">
        <v>14</v>
      </c>
      <c r="C257" s="3" t="s">
        <v>31</v>
      </c>
      <c r="D257" s="3">
        <v>749294</v>
      </c>
    </row>
    <row r="258" spans="1:4" x14ac:dyDescent="0.55000000000000004">
      <c r="A258" s="3">
        <v>2017</v>
      </c>
      <c r="B258" s="3" t="s">
        <v>13</v>
      </c>
      <c r="C258" s="3" t="s">
        <v>34</v>
      </c>
      <c r="D258" s="3">
        <v>14131400</v>
      </c>
    </row>
    <row r="259" spans="1:4" x14ac:dyDescent="0.55000000000000004">
      <c r="A259" s="3">
        <v>2017</v>
      </c>
      <c r="B259" s="3" t="s">
        <v>13</v>
      </c>
      <c r="C259" s="3" t="s">
        <v>33</v>
      </c>
      <c r="D259" s="3">
        <v>6984207</v>
      </c>
    </row>
    <row r="260" spans="1:4" x14ac:dyDescent="0.55000000000000004">
      <c r="A260" s="3">
        <v>2017</v>
      </c>
      <c r="B260" s="3" t="s">
        <v>13</v>
      </c>
      <c r="C260" s="3" t="s">
        <v>32</v>
      </c>
      <c r="D260" s="3">
        <v>6383006</v>
      </c>
    </row>
    <row r="261" spans="1:4" x14ac:dyDescent="0.55000000000000004">
      <c r="A261" s="3">
        <v>2017</v>
      </c>
      <c r="B261" s="3" t="s">
        <v>13</v>
      </c>
      <c r="C261" s="3" t="s">
        <v>31</v>
      </c>
      <c r="D261" s="3">
        <v>764187</v>
      </c>
    </row>
    <row r="262" spans="1:4" x14ac:dyDescent="0.55000000000000004">
      <c r="A262" s="3">
        <v>2017</v>
      </c>
      <c r="B262" s="3" t="s">
        <v>12</v>
      </c>
      <c r="C262" s="3" t="s">
        <v>34</v>
      </c>
      <c r="D262" s="3">
        <v>3242508</v>
      </c>
    </row>
    <row r="263" spans="1:4" x14ac:dyDescent="0.55000000000000004">
      <c r="A263" s="3">
        <v>2017</v>
      </c>
      <c r="B263" s="3" t="s">
        <v>12</v>
      </c>
      <c r="C263" s="3" t="s">
        <v>33</v>
      </c>
      <c r="D263" s="3">
        <v>1674279</v>
      </c>
    </row>
    <row r="264" spans="1:4" x14ac:dyDescent="0.55000000000000004">
      <c r="A264" s="3">
        <v>2017</v>
      </c>
      <c r="B264" s="3" t="s">
        <v>12</v>
      </c>
      <c r="C264" s="3" t="s">
        <v>32</v>
      </c>
      <c r="D264" s="3">
        <v>1529648</v>
      </c>
    </row>
    <row r="265" spans="1:4" x14ac:dyDescent="0.55000000000000004">
      <c r="A265" s="3">
        <v>2017</v>
      </c>
      <c r="B265" s="3" t="s">
        <v>12</v>
      </c>
      <c r="C265" s="3" t="s">
        <v>31</v>
      </c>
      <c r="D265" s="3">
        <v>38581</v>
      </c>
    </row>
    <row r="266" spans="1:4" x14ac:dyDescent="0.55000000000000004">
      <c r="A266" s="3">
        <v>2018</v>
      </c>
      <c r="B266" s="3" t="s">
        <v>103</v>
      </c>
      <c r="C266" s="3" t="s">
        <v>34</v>
      </c>
      <c r="D266" s="3">
        <v>62684423</v>
      </c>
    </row>
    <row r="267" spans="1:4" x14ac:dyDescent="0.55000000000000004">
      <c r="A267" s="3">
        <v>2018</v>
      </c>
      <c r="B267" s="3" t="s">
        <v>103</v>
      </c>
      <c r="C267" s="3" t="s">
        <v>33</v>
      </c>
      <c r="D267" s="3">
        <v>35423086</v>
      </c>
    </row>
    <row r="268" spans="1:4" x14ac:dyDescent="0.55000000000000004">
      <c r="A268" s="3">
        <v>2018</v>
      </c>
      <c r="B268" s="3" t="s">
        <v>103</v>
      </c>
      <c r="C268" s="3" t="s">
        <v>32</v>
      </c>
      <c r="D268" s="3">
        <v>25042270</v>
      </c>
    </row>
    <row r="269" spans="1:4" x14ac:dyDescent="0.55000000000000004">
      <c r="A269" s="3">
        <v>2018</v>
      </c>
      <c r="B269" s="3" t="s">
        <v>103</v>
      </c>
      <c r="C269" s="3" t="s">
        <v>31</v>
      </c>
      <c r="D269" s="3">
        <v>2219067</v>
      </c>
    </row>
    <row r="270" spans="1:4" x14ac:dyDescent="0.55000000000000004">
      <c r="A270" s="3">
        <v>2018</v>
      </c>
      <c r="B270" s="3" t="s">
        <v>20</v>
      </c>
      <c r="C270" s="3" t="s">
        <v>34</v>
      </c>
      <c r="D270" s="3">
        <v>138801</v>
      </c>
    </row>
    <row r="271" spans="1:4" x14ac:dyDescent="0.55000000000000004">
      <c r="A271" s="3">
        <v>2018</v>
      </c>
      <c r="B271" s="3" t="s">
        <v>20</v>
      </c>
      <c r="C271" s="3" t="s">
        <v>33</v>
      </c>
      <c r="D271" s="3">
        <v>18551</v>
      </c>
    </row>
    <row r="272" spans="1:4" x14ac:dyDescent="0.55000000000000004">
      <c r="A272" s="3">
        <v>2018</v>
      </c>
      <c r="B272" s="3" t="s">
        <v>20</v>
      </c>
      <c r="C272" s="3" t="s">
        <v>32</v>
      </c>
      <c r="D272" s="3">
        <v>118477</v>
      </c>
    </row>
    <row r="273" spans="1:4" x14ac:dyDescent="0.55000000000000004">
      <c r="A273" s="3">
        <v>2018</v>
      </c>
      <c r="B273" s="3" t="s">
        <v>20</v>
      </c>
      <c r="C273" s="3" t="s">
        <v>31</v>
      </c>
      <c r="D273" s="3">
        <v>1773</v>
      </c>
    </row>
    <row r="274" spans="1:4" x14ac:dyDescent="0.55000000000000004">
      <c r="A274" s="3">
        <v>2018</v>
      </c>
      <c r="B274" s="3" t="s">
        <v>19</v>
      </c>
      <c r="C274" s="3" t="s">
        <v>34</v>
      </c>
      <c r="D274" s="3">
        <v>510908</v>
      </c>
    </row>
    <row r="275" spans="1:4" x14ac:dyDescent="0.55000000000000004">
      <c r="A275" s="3">
        <v>2018</v>
      </c>
      <c r="B275" s="3" t="s">
        <v>19</v>
      </c>
      <c r="C275" s="3" t="s">
        <v>33</v>
      </c>
      <c r="D275" s="3">
        <v>314473</v>
      </c>
    </row>
    <row r="276" spans="1:4" x14ac:dyDescent="0.55000000000000004">
      <c r="A276" s="3">
        <v>2018</v>
      </c>
      <c r="B276" s="3" t="s">
        <v>19</v>
      </c>
      <c r="C276" s="3" t="s">
        <v>32</v>
      </c>
      <c r="D276" s="3">
        <v>154938</v>
      </c>
    </row>
    <row r="277" spans="1:4" x14ac:dyDescent="0.55000000000000004">
      <c r="A277" s="3">
        <v>2018</v>
      </c>
      <c r="B277" s="3" t="s">
        <v>19</v>
      </c>
      <c r="C277" s="3" t="s">
        <v>31</v>
      </c>
      <c r="D277" s="3">
        <v>41497</v>
      </c>
    </row>
    <row r="278" spans="1:4" x14ac:dyDescent="0.55000000000000004">
      <c r="A278" s="3">
        <v>2018</v>
      </c>
      <c r="B278" s="3" t="s">
        <v>18</v>
      </c>
      <c r="C278" s="3" t="s">
        <v>34</v>
      </c>
      <c r="D278" s="3">
        <v>576246</v>
      </c>
    </row>
    <row r="279" spans="1:4" x14ac:dyDescent="0.55000000000000004">
      <c r="A279" s="3">
        <v>2018</v>
      </c>
      <c r="B279" s="3" t="s">
        <v>18</v>
      </c>
      <c r="C279" s="3" t="s">
        <v>33</v>
      </c>
      <c r="D279" s="3">
        <v>173656</v>
      </c>
    </row>
    <row r="280" spans="1:4" x14ac:dyDescent="0.55000000000000004">
      <c r="A280" s="3">
        <v>2018</v>
      </c>
      <c r="B280" s="3" t="s">
        <v>18</v>
      </c>
      <c r="C280" s="3" t="s">
        <v>32</v>
      </c>
      <c r="D280" s="3">
        <v>386839</v>
      </c>
    </row>
    <row r="281" spans="1:4" x14ac:dyDescent="0.55000000000000004">
      <c r="A281" s="3">
        <v>2018</v>
      </c>
      <c r="B281" s="3" t="s">
        <v>18</v>
      </c>
      <c r="C281" s="3" t="s">
        <v>31</v>
      </c>
      <c r="D281" s="3">
        <v>15751</v>
      </c>
    </row>
    <row r="282" spans="1:4" x14ac:dyDescent="0.55000000000000004">
      <c r="A282" s="3">
        <v>2018</v>
      </c>
      <c r="B282" s="3" t="s">
        <v>17</v>
      </c>
      <c r="C282" s="3" t="s">
        <v>34</v>
      </c>
      <c r="D282" s="3">
        <v>700683</v>
      </c>
    </row>
    <row r="283" spans="1:4" x14ac:dyDescent="0.55000000000000004">
      <c r="A283" s="3">
        <v>2018</v>
      </c>
      <c r="B283" s="3" t="s">
        <v>17</v>
      </c>
      <c r="C283" s="3" t="s">
        <v>33</v>
      </c>
      <c r="D283" s="3">
        <v>384516</v>
      </c>
    </row>
    <row r="284" spans="1:4" x14ac:dyDescent="0.55000000000000004">
      <c r="A284" s="3">
        <v>2018</v>
      </c>
      <c r="B284" s="3" t="s">
        <v>17</v>
      </c>
      <c r="C284" s="3" t="s">
        <v>32</v>
      </c>
      <c r="D284" s="3">
        <v>301413</v>
      </c>
    </row>
    <row r="285" spans="1:4" x14ac:dyDescent="0.55000000000000004">
      <c r="A285" s="3">
        <v>2018</v>
      </c>
      <c r="B285" s="3" t="s">
        <v>17</v>
      </c>
      <c r="C285" s="3" t="s">
        <v>31</v>
      </c>
      <c r="D285" s="3">
        <v>14754</v>
      </c>
    </row>
    <row r="286" spans="1:4" x14ac:dyDescent="0.55000000000000004">
      <c r="A286" s="3">
        <v>2018</v>
      </c>
      <c r="B286" s="3" t="s">
        <v>16</v>
      </c>
      <c r="C286" s="3" t="s">
        <v>34</v>
      </c>
      <c r="D286" s="3">
        <v>8892118</v>
      </c>
    </row>
    <row r="287" spans="1:4" x14ac:dyDescent="0.55000000000000004">
      <c r="A287" s="3">
        <v>2018</v>
      </c>
      <c r="B287" s="3" t="s">
        <v>16</v>
      </c>
      <c r="C287" s="3" t="s">
        <v>33</v>
      </c>
      <c r="D287" s="3">
        <v>3216597</v>
      </c>
    </row>
    <row r="288" spans="1:4" x14ac:dyDescent="0.55000000000000004">
      <c r="A288" s="3">
        <v>2018</v>
      </c>
      <c r="B288" s="3" t="s">
        <v>16</v>
      </c>
      <c r="C288" s="3" t="s">
        <v>32</v>
      </c>
      <c r="D288" s="3">
        <v>5213547</v>
      </c>
    </row>
    <row r="289" spans="1:4" x14ac:dyDescent="0.55000000000000004">
      <c r="A289" s="3">
        <v>2018</v>
      </c>
      <c r="B289" s="3" t="s">
        <v>16</v>
      </c>
      <c r="C289" s="3" t="s">
        <v>31</v>
      </c>
      <c r="D289" s="3">
        <v>461974</v>
      </c>
    </row>
    <row r="290" spans="1:4" x14ac:dyDescent="0.55000000000000004">
      <c r="A290" s="3">
        <v>2018</v>
      </c>
      <c r="B290" s="3" t="s">
        <v>15</v>
      </c>
      <c r="C290" s="3" t="s">
        <v>34</v>
      </c>
      <c r="D290" s="3">
        <v>14222954</v>
      </c>
    </row>
    <row r="291" spans="1:4" x14ac:dyDescent="0.55000000000000004">
      <c r="A291" s="3">
        <v>2018</v>
      </c>
      <c r="B291" s="3" t="s">
        <v>15</v>
      </c>
      <c r="C291" s="3" t="s">
        <v>33</v>
      </c>
      <c r="D291" s="3">
        <v>7668640</v>
      </c>
    </row>
    <row r="292" spans="1:4" x14ac:dyDescent="0.55000000000000004">
      <c r="A292" s="3">
        <v>2018</v>
      </c>
      <c r="B292" s="3" t="s">
        <v>15</v>
      </c>
      <c r="C292" s="3" t="s">
        <v>32</v>
      </c>
      <c r="D292" s="3">
        <v>6229480</v>
      </c>
    </row>
    <row r="293" spans="1:4" x14ac:dyDescent="0.55000000000000004">
      <c r="A293" s="3">
        <v>2018</v>
      </c>
      <c r="B293" s="3" t="s">
        <v>15</v>
      </c>
      <c r="C293" s="3" t="s">
        <v>31</v>
      </c>
      <c r="D293" s="3">
        <v>324834</v>
      </c>
    </row>
    <row r="294" spans="1:4" x14ac:dyDescent="0.55000000000000004">
      <c r="A294" s="3">
        <v>2018</v>
      </c>
      <c r="B294" s="3" t="s">
        <v>0</v>
      </c>
      <c r="C294" s="3" t="s">
        <v>34</v>
      </c>
      <c r="D294" s="3">
        <v>6624897</v>
      </c>
    </row>
    <row r="295" spans="1:4" x14ac:dyDescent="0.55000000000000004">
      <c r="A295" s="3">
        <v>2018</v>
      </c>
      <c r="B295" s="3" t="s">
        <v>0</v>
      </c>
      <c r="C295" s="3" t="s">
        <v>33</v>
      </c>
      <c r="D295" s="3">
        <v>4201038</v>
      </c>
    </row>
    <row r="296" spans="1:4" x14ac:dyDescent="0.55000000000000004">
      <c r="A296" s="3">
        <v>2018</v>
      </c>
      <c r="B296" s="3" t="s">
        <v>0</v>
      </c>
      <c r="C296" s="3" t="s">
        <v>32</v>
      </c>
      <c r="D296" s="3">
        <v>2244284</v>
      </c>
    </row>
    <row r="297" spans="1:4" x14ac:dyDescent="0.55000000000000004">
      <c r="A297" s="3">
        <v>2018</v>
      </c>
      <c r="B297" s="3" t="s">
        <v>0</v>
      </c>
      <c r="C297" s="3" t="s">
        <v>31</v>
      </c>
      <c r="D297" s="3">
        <v>179575</v>
      </c>
    </row>
    <row r="298" spans="1:4" x14ac:dyDescent="0.55000000000000004">
      <c r="A298" s="3">
        <v>2018</v>
      </c>
      <c r="B298" s="3" t="s">
        <v>14</v>
      </c>
      <c r="C298" s="3" t="s">
        <v>34</v>
      </c>
      <c r="D298" s="3">
        <v>14045186</v>
      </c>
    </row>
    <row r="299" spans="1:4" x14ac:dyDescent="0.55000000000000004">
      <c r="A299" s="3">
        <v>2018</v>
      </c>
      <c r="B299" s="3" t="s">
        <v>14</v>
      </c>
      <c r="C299" s="3" t="s">
        <v>33</v>
      </c>
      <c r="D299" s="3">
        <v>11224545</v>
      </c>
    </row>
    <row r="300" spans="1:4" x14ac:dyDescent="0.55000000000000004">
      <c r="A300" s="3">
        <v>2018</v>
      </c>
      <c r="B300" s="3" t="s">
        <v>14</v>
      </c>
      <c r="C300" s="3" t="s">
        <v>32</v>
      </c>
      <c r="D300" s="3">
        <v>2309201</v>
      </c>
    </row>
    <row r="301" spans="1:4" x14ac:dyDescent="0.55000000000000004">
      <c r="A301" s="3">
        <v>2018</v>
      </c>
      <c r="B301" s="3" t="s">
        <v>14</v>
      </c>
      <c r="C301" s="3" t="s">
        <v>31</v>
      </c>
      <c r="D301" s="3">
        <v>511440</v>
      </c>
    </row>
    <row r="302" spans="1:4" x14ac:dyDescent="0.55000000000000004">
      <c r="A302" s="3">
        <v>2018</v>
      </c>
      <c r="B302" s="3" t="s">
        <v>13</v>
      </c>
      <c r="C302" s="3" t="s">
        <v>34</v>
      </c>
      <c r="D302" s="3">
        <v>13519894</v>
      </c>
    </row>
    <row r="303" spans="1:4" x14ac:dyDescent="0.55000000000000004">
      <c r="A303" s="3">
        <v>2018</v>
      </c>
      <c r="B303" s="3" t="s">
        <v>13</v>
      </c>
      <c r="C303" s="3" t="s">
        <v>33</v>
      </c>
      <c r="D303" s="3">
        <v>6413532</v>
      </c>
    </row>
    <row r="304" spans="1:4" x14ac:dyDescent="0.55000000000000004">
      <c r="A304" s="3">
        <v>2018</v>
      </c>
      <c r="B304" s="3" t="s">
        <v>13</v>
      </c>
      <c r="C304" s="3" t="s">
        <v>32</v>
      </c>
      <c r="D304" s="3">
        <v>6480870</v>
      </c>
    </row>
    <row r="305" spans="1:4" x14ac:dyDescent="0.55000000000000004">
      <c r="A305" s="3">
        <v>2018</v>
      </c>
      <c r="B305" s="3" t="s">
        <v>13</v>
      </c>
      <c r="C305" s="3" t="s">
        <v>31</v>
      </c>
      <c r="D305" s="3">
        <v>625492</v>
      </c>
    </row>
    <row r="306" spans="1:4" x14ac:dyDescent="0.55000000000000004">
      <c r="A306" s="3">
        <v>2018</v>
      </c>
      <c r="B306" s="3" t="s">
        <v>12</v>
      </c>
      <c r="C306" s="3" t="s">
        <v>34</v>
      </c>
      <c r="D306" s="3">
        <v>3452736</v>
      </c>
    </row>
    <row r="307" spans="1:4" x14ac:dyDescent="0.55000000000000004">
      <c r="A307" s="3">
        <v>2018</v>
      </c>
      <c r="B307" s="3" t="s">
        <v>12</v>
      </c>
      <c r="C307" s="3" t="s">
        <v>33</v>
      </c>
      <c r="D307" s="3">
        <v>1807538</v>
      </c>
    </row>
    <row r="308" spans="1:4" x14ac:dyDescent="0.55000000000000004">
      <c r="A308" s="3">
        <v>2018</v>
      </c>
      <c r="B308" s="3" t="s">
        <v>12</v>
      </c>
      <c r="C308" s="3" t="s">
        <v>32</v>
      </c>
      <c r="D308" s="3">
        <v>1603221</v>
      </c>
    </row>
    <row r="309" spans="1:4" x14ac:dyDescent="0.55000000000000004">
      <c r="A309" s="3">
        <v>2018</v>
      </c>
      <c r="B309" s="3" t="s">
        <v>12</v>
      </c>
      <c r="C309" s="3" t="s">
        <v>31</v>
      </c>
      <c r="D309" s="3">
        <v>41977</v>
      </c>
    </row>
    <row r="310" spans="1:4" x14ac:dyDescent="0.55000000000000004">
      <c r="A310" s="3">
        <v>2019</v>
      </c>
      <c r="B310" s="3" t="s">
        <v>103</v>
      </c>
      <c r="C310" s="3" t="s">
        <v>34</v>
      </c>
      <c r="D310" s="3">
        <v>66361519</v>
      </c>
    </row>
    <row r="311" spans="1:4" x14ac:dyDescent="0.55000000000000004">
      <c r="A311" s="3">
        <v>2019</v>
      </c>
      <c r="B311" s="3" t="s">
        <v>103</v>
      </c>
      <c r="C311" s="3" t="s">
        <v>33</v>
      </c>
      <c r="D311" s="3">
        <v>36657553</v>
      </c>
    </row>
    <row r="312" spans="1:4" x14ac:dyDescent="0.55000000000000004">
      <c r="A312" s="3">
        <v>2019</v>
      </c>
      <c r="B312" s="3" t="s">
        <v>103</v>
      </c>
      <c r="C312" s="3" t="s">
        <v>32</v>
      </c>
      <c r="D312" s="3">
        <v>26582986</v>
      </c>
    </row>
    <row r="313" spans="1:4" x14ac:dyDescent="0.55000000000000004">
      <c r="A313" s="3">
        <v>2019</v>
      </c>
      <c r="B313" s="3" t="s">
        <v>103</v>
      </c>
      <c r="C313" s="3" t="s">
        <v>31</v>
      </c>
      <c r="D313" s="3">
        <v>3120980</v>
      </c>
    </row>
    <row r="314" spans="1:4" x14ac:dyDescent="0.55000000000000004">
      <c r="A314" s="3">
        <v>2019</v>
      </c>
      <c r="B314" s="3" t="s">
        <v>20</v>
      </c>
      <c r="C314" s="3" t="s">
        <v>34</v>
      </c>
      <c r="D314" s="3">
        <v>142182</v>
      </c>
    </row>
    <row r="315" spans="1:4" x14ac:dyDescent="0.55000000000000004">
      <c r="A315" s="3">
        <v>2019</v>
      </c>
      <c r="B315" s="3" t="s">
        <v>20</v>
      </c>
      <c r="C315" s="3" t="s">
        <v>33</v>
      </c>
      <c r="D315" s="3">
        <v>18105</v>
      </c>
    </row>
    <row r="316" spans="1:4" x14ac:dyDescent="0.55000000000000004">
      <c r="A316" s="3">
        <v>2019</v>
      </c>
      <c r="B316" s="3" t="s">
        <v>20</v>
      </c>
      <c r="C316" s="3" t="s">
        <v>32</v>
      </c>
      <c r="D316" s="3">
        <v>117564</v>
      </c>
    </row>
    <row r="317" spans="1:4" x14ac:dyDescent="0.55000000000000004">
      <c r="A317" s="3">
        <v>2019</v>
      </c>
      <c r="B317" s="3" t="s">
        <v>20</v>
      </c>
      <c r="C317" s="3" t="s">
        <v>31</v>
      </c>
      <c r="D317" s="3">
        <v>6513</v>
      </c>
    </row>
    <row r="318" spans="1:4" x14ac:dyDescent="0.55000000000000004">
      <c r="A318" s="3">
        <v>2019</v>
      </c>
      <c r="B318" s="3" t="s">
        <v>19</v>
      </c>
      <c r="C318" s="3" t="s">
        <v>34</v>
      </c>
      <c r="D318" s="3">
        <v>545110</v>
      </c>
    </row>
    <row r="319" spans="1:4" x14ac:dyDescent="0.55000000000000004">
      <c r="A319" s="3">
        <v>2019</v>
      </c>
      <c r="B319" s="3" t="s">
        <v>19</v>
      </c>
      <c r="C319" s="3" t="s">
        <v>33</v>
      </c>
      <c r="D319" s="3">
        <v>325607</v>
      </c>
    </row>
    <row r="320" spans="1:4" x14ac:dyDescent="0.55000000000000004">
      <c r="A320" s="3">
        <v>2019</v>
      </c>
      <c r="B320" s="3" t="s">
        <v>19</v>
      </c>
      <c r="C320" s="3" t="s">
        <v>32</v>
      </c>
      <c r="D320" s="3">
        <v>154186</v>
      </c>
    </row>
    <row r="321" spans="1:4" x14ac:dyDescent="0.55000000000000004">
      <c r="A321" s="3">
        <v>2019</v>
      </c>
      <c r="B321" s="3" t="s">
        <v>19</v>
      </c>
      <c r="C321" s="3" t="s">
        <v>31</v>
      </c>
      <c r="D321" s="3">
        <v>65316</v>
      </c>
    </row>
    <row r="322" spans="1:4" x14ac:dyDescent="0.55000000000000004">
      <c r="A322" s="3">
        <v>2019</v>
      </c>
      <c r="B322" s="3" t="s">
        <v>18</v>
      </c>
      <c r="C322" s="3" t="s">
        <v>34</v>
      </c>
      <c r="D322" s="3">
        <v>598960</v>
      </c>
    </row>
    <row r="323" spans="1:4" x14ac:dyDescent="0.55000000000000004">
      <c r="A323" s="3">
        <v>2019</v>
      </c>
      <c r="B323" s="3" t="s">
        <v>18</v>
      </c>
      <c r="C323" s="3" t="s">
        <v>33</v>
      </c>
      <c r="D323" s="3">
        <v>200226</v>
      </c>
    </row>
    <row r="324" spans="1:4" x14ac:dyDescent="0.55000000000000004">
      <c r="A324" s="3">
        <v>2019</v>
      </c>
      <c r="B324" s="3" t="s">
        <v>18</v>
      </c>
      <c r="C324" s="3" t="s">
        <v>32</v>
      </c>
      <c r="D324" s="3">
        <v>366515</v>
      </c>
    </row>
    <row r="325" spans="1:4" x14ac:dyDescent="0.55000000000000004">
      <c r="A325" s="3">
        <v>2019</v>
      </c>
      <c r="B325" s="3" t="s">
        <v>18</v>
      </c>
      <c r="C325" s="3" t="s">
        <v>31</v>
      </c>
      <c r="D325" s="3">
        <v>32219</v>
      </c>
    </row>
    <row r="326" spans="1:4" x14ac:dyDescent="0.55000000000000004">
      <c r="A326" s="3">
        <v>2019</v>
      </c>
      <c r="B326" s="3" t="s">
        <v>17</v>
      </c>
      <c r="C326" s="3" t="s">
        <v>34</v>
      </c>
      <c r="D326" s="3">
        <v>856595</v>
      </c>
    </row>
    <row r="327" spans="1:4" x14ac:dyDescent="0.55000000000000004">
      <c r="A327" s="3">
        <v>2019</v>
      </c>
      <c r="B327" s="3" t="s">
        <v>17</v>
      </c>
      <c r="C327" s="3" t="s">
        <v>33</v>
      </c>
      <c r="D327" s="3">
        <v>539321</v>
      </c>
    </row>
    <row r="328" spans="1:4" x14ac:dyDescent="0.55000000000000004">
      <c r="A328" s="3">
        <v>2019</v>
      </c>
      <c r="B328" s="3" t="s">
        <v>17</v>
      </c>
      <c r="C328" s="3" t="s">
        <v>32</v>
      </c>
      <c r="D328" s="3">
        <v>304396</v>
      </c>
    </row>
    <row r="329" spans="1:4" x14ac:dyDescent="0.55000000000000004">
      <c r="A329" s="3">
        <v>2019</v>
      </c>
      <c r="B329" s="3" t="s">
        <v>17</v>
      </c>
      <c r="C329" s="3" t="s">
        <v>31</v>
      </c>
      <c r="D329" s="3">
        <v>12877</v>
      </c>
    </row>
    <row r="330" spans="1:4" x14ac:dyDescent="0.55000000000000004">
      <c r="A330" s="3">
        <v>2019</v>
      </c>
      <c r="B330" s="3" t="s">
        <v>16</v>
      </c>
      <c r="C330" s="3" t="s">
        <v>34</v>
      </c>
      <c r="D330" s="3">
        <v>9669881</v>
      </c>
    </row>
    <row r="331" spans="1:4" x14ac:dyDescent="0.55000000000000004">
      <c r="A331" s="3">
        <v>2019</v>
      </c>
      <c r="B331" s="3" t="s">
        <v>16</v>
      </c>
      <c r="C331" s="3" t="s">
        <v>33</v>
      </c>
      <c r="D331" s="3">
        <v>3596012</v>
      </c>
    </row>
    <row r="332" spans="1:4" x14ac:dyDescent="0.55000000000000004">
      <c r="A332" s="3">
        <v>2019</v>
      </c>
      <c r="B332" s="3" t="s">
        <v>16</v>
      </c>
      <c r="C332" s="3" t="s">
        <v>32</v>
      </c>
      <c r="D332" s="3">
        <v>5539265</v>
      </c>
    </row>
    <row r="333" spans="1:4" x14ac:dyDescent="0.55000000000000004">
      <c r="A333" s="3">
        <v>2019</v>
      </c>
      <c r="B333" s="3" t="s">
        <v>16</v>
      </c>
      <c r="C333" s="3" t="s">
        <v>31</v>
      </c>
      <c r="D333" s="3">
        <v>534604</v>
      </c>
    </row>
    <row r="334" spans="1:4" x14ac:dyDescent="0.55000000000000004">
      <c r="A334" s="3">
        <v>2019</v>
      </c>
      <c r="B334" s="3" t="s">
        <v>15</v>
      </c>
      <c r="C334" s="3" t="s">
        <v>34</v>
      </c>
      <c r="D334" s="3">
        <v>15007434</v>
      </c>
    </row>
    <row r="335" spans="1:4" x14ac:dyDescent="0.55000000000000004">
      <c r="A335" s="3">
        <v>2019</v>
      </c>
      <c r="B335" s="3" t="s">
        <v>15</v>
      </c>
      <c r="C335" s="3" t="s">
        <v>33</v>
      </c>
      <c r="D335" s="3">
        <v>7892243</v>
      </c>
    </row>
    <row r="336" spans="1:4" x14ac:dyDescent="0.55000000000000004">
      <c r="A336" s="3">
        <v>2019</v>
      </c>
      <c r="B336" s="3" t="s">
        <v>15</v>
      </c>
      <c r="C336" s="3" t="s">
        <v>32</v>
      </c>
      <c r="D336" s="3">
        <v>6589580</v>
      </c>
    </row>
    <row r="337" spans="1:4" x14ac:dyDescent="0.55000000000000004">
      <c r="A337" s="3">
        <v>2019</v>
      </c>
      <c r="B337" s="3" t="s">
        <v>15</v>
      </c>
      <c r="C337" s="3" t="s">
        <v>31</v>
      </c>
      <c r="D337" s="3">
        <v>525611</v>
      </c>
    </row>
    <row r="338" spans="1:4" x14ac:dyDescent="0.55000000000000004">
      <c r="A338" s="3">
        <v>2019</v>
      </c>
      <c r="B338" s="3" t="s">
        <v>0</v>
      </c>
      <c r="C338" s="3" t="s">
        <v>34</v>
      </c>
      <c r="D338" s="3">
        <v>6661588</v>
      </c>
    </row>
    <row r="339" spans="1:4" x14ac:dyDescent="0.55000000000000004">
      <c r="A339" s="3">
        <v>2019</v>
      </c>
      <c r="B339" s="3" t="s">
        <v>0</v>
      </c>
      <c r="C339" s="3" t="s">
        <v>33</v>
      </c>
      <c r="D339" s="3">
        <v>4005504</v>
      </c>
    </row>
    <row r="340" spans="1:4" x14ac:dyDescent="0.55000000000000004">
      <c r="A340" s="3">
        <v>2019</v>
      </c>
      <c r="B340" s="3" t="s">
        <v>0</v>
      </c>
      <c r="C340" s="3" t="s">
        <v>32</v>
      </c>
      <c r="D340" s="3">
        <v>2400991</v>
      </c>
    </row>
    <row r="341" spans="1:4" x14ac:dyDescent="0.55000000000000004">
      <c r="A341" s="3">
        <v>2019</v>
      </c>
      <c r="B341" s="3" t="s">
        <v>0</v>
      </c>
      <c r="C341" s="3" t="s">
        <v>31</v>
      </c>
      <c r="D341" s="3">
        <v>255093</v>
      </c>
    </row>
    <row r="342" spans="1:4" x14ac:dyDescent="0.55000000000000004">
      <c r="A342" s="3">
        <v>2019</v>
      </c>
      <c r="B342" s="3" t="s">
        <v>14</v>
      </c>
      <c r="C342" s="3" t="s">
        <v>34</v>
      </c>
      <c r="D342" s="3">
        <v>14086345</v>
      </c>
    </row>
    <row r="343" spans="1:4" x14ac:dyDescent="0.55000000000000004">
      <c r="A343" s="3">
        <v>2019</v>
      </c>
      <c r="B343" s="3" t="s">
        <v>14</v>
      </c>
      <c r="C343" s="3" t="s">
        <v>33</v>
      </c>
      <c r="D343" s="3">
        <v>11111301</v>
      </c>
    </row>
    <row r="344" spans="1:4" x14ac:dyDescent="0.55000000000000004">
      <c r="A344" s="3">
        <v>2019</v>
      </c>
      <c r="B344" s="3" t="s">
        <v>14</v>
      </c>
      <c r="C344" s="3" t="s">
        <v>32</v>
      </c>
      <c r="D344" s="3">
        <v>2360618</v>
      </c>
    </row>
    <row r="345" spans="1:4" x14ac:dyDescent="0.55000000000000004">
      <c r="A345" s="3">
        <v>2019</v>
      </c>
      <c r="B345" s="3" t="s">
        <v>14</v>
      </c>
      <c r="C345" s="3" t="s">
        <v>31</v>
      </c>
      <c r="D345" s="3">
        <v>614426</v>
      </c>
    </row>
    <row r="346" spans="1:4" x14ac:dyDescent="0.55000000000000004">
      <c r="A346" s="3">
        <v>2019</v>
      </c>
      <c r="B346" s="3" t="s">
        <v>13</v>
      </c>
      <c r="C346" s="3" t="s">
        <v>34</v>
      </c>
      <c r="D346" s="3">
        <v>14863794</v>
      </c>
    </row>
    <row r="347" spans="1:4" x14ac:dyDescent="0.55000000000000004">
      <c r="A347" s="3">
        <v>2019</v>
      </c>
      <c r="B347" s="3" t="s">
        <v>13</v>
      </c>
      <c r="C347" s="3" t="s">
        <v>33</v>
      </c>
      <c r="D347" s="3">
        <v>6790749</v>
      </c>
    </row>
    <row r="348" spans="1:4" x14ac:dyDescent="0.55000000000000004">
      <c r="A348" s="3">
        <v>2019</v>
      </c>
      <c r="B348" s="3" t="s">
        <v>13</v>
      </c>
      <c r="C348" s="3" t="s">
        <v>32</v>
      </c>
      <c r="D348" s="3">
        <v>7075226</v>
      </c>
    </row>
    <row r="349" spans="1:4" x14ac:dyDescent="0.55000000000000004">
      <c r="A349" s="3">
        <v>2019</v>
      </c>
      <c r="B349" s="3" t="s">
        <v>13</v>
      </c>
      <c r="C349" s="3" t="s">
        <v>31</v>
      </c>
      <c r="D349" s="3">
        <v>997819</v>
      </c>
    </row>
    <row r="350" spans="1:4" x14ac:dyDescent="0.55000000000000004">
      <c r="A350" s="3">
        <v>2019</v>
      </c>
      <c r="B350" s="3" t="s">
        <v>12</v>
      </c>
      <c r="C350" s="3" t="s">
        <v>34</v>
      </c>
      <c r="D350" s="3">
        <v>3929631</v>
      </c>
    </row>
    <row r="351" spans="1:4" x14ac:dyDescent="0.55000000000000004">
      <c r="A351" s="3">
        <v>2019</v>
      </c>
      <c r="B351" s="3" t="s">
        <v>12</v>
      </c>
      <c r="C351" s="3" t="s">
        <v>33</v>
      </c>
      <c r="D351" s="3">
        <v>2178483</v>
      </c>
    </row>
    <row r="352" spans="1:4" x14ac:dyDescent="0.55000000000000004">
      <c r="A352" s="3">
        <v>2019</v>
      </c>
      <c r="B352" s="3" t="s">
        <v>12</v>
      </c>
      <c r="C352" s="3" t="s">
        <v>32</v>
      </c>
      <c r="D352" s="3">
        <v>1674646</v>
      </c>
    </row>
    <row r="353" spans="1:4" x14ac:dyDescent="0.55000000000000004">
      <c r="A353" s="3">
        <v>2019</v>
      </c>
      <c r="B353" s="3" t="s">
        <v>12</v>
      </c>
      <c r="C353" s="3" t="s">
        <v>31</v>
      </c>
      <c r="D353" s="3">
        <v>76502</v>
      </c>
    </row>
    <row r="354" spans="1:4" x14ac:dyDescent="0.55000000000000004">
      <c r="A354" s="3">
        <v>2020</v>
      </c>
      <c r="B354" s="3" t="s">
        <v>103</v>
      </c>
      <c r="C354" s="3" t="s">
        <v>34</v>
      </c>
      <c r="D354" s="3">
        <v>72145984</v>
      </c>
    </row>
    <row r="355" spans="1:4" x14ac:dyDescent="0.55000000000000004">
      <c r="A355" s="3">
        <v>2020</v>
      </c>
      <c r="B355" s="3" t="s">
        <v>103</v>
      </c>
      <c r="C355" s="3" t="s">
        <v>33</v>
      </c>
      <c r="D355" s="3">
        <v>42242199</v>
      </c>
    </row>
    <row r="356" spans="1:4" x14ac:dyDescent="0.55000000000000004">
      <c r="A356" s="3">
        <v>2020</v>
      </c>
      <c r="B356" s="3" t="s">
        <v>103</v>
      </c>
      <c r="C356" s="3" t="s">
        <v>32</v>
      </c>
      <c r="D356" s="3">
        <v>26444381</v>
      </c>
    </row>
    <row r="357" spans="1:4" x14ac:dyDescent="0.55000000000000004">
      <c r="A357" s="3">
        <v>2020</v>
      </c>
      <c r="B357" s="3" t="s">
        <v>103</v>
      </c>
      <c r="C357" s="3" t="s">
        <v>31</v>
      </c>
      <c r="D357" s="3">
        <v>3459404</v>
      </c>
    </row>
    <row r="358" spans="1:4" x14ac:dyDescent="0.55000000000000004">
      <c r="A358" s="3">
        <v>2020</v>
      </c>
      <c r="B358" s="3" t="s">
        <v>20</v>
      </c>
      <c r="C358" s="3" t="s">
        <v>34</v>
      </c>
      <c r="D358" s="3">
        <v>126388</v>
      </c>
    </row>
    <row r="359" spans="1:4" x14ac:dyDescent="0.55000000000000004">
      <c r="A359" s="3">
        <v>2020</v>
      </c>
      <c r="B359" s="3" t="s">
        <v>20</v>
      </c>
      <c r="C359" s="3" t="s">
        <v>33</v>
      </c>
      <c r="D359" s="3">
        <v>19228</v>
      </c>
    </row>
    <row r="360" spans="1:4" x14ac:dyDescent="0.55000000000000004">
      <c r="A360" s="3">
        <v>2020</v>
      </c>
      <c r="B360" s="3" t="s">
        <v>20</v>
      </c>
      <c r="C360" s="3" t="s">
        <v>32</v>
      </c>
      <c r="D360" s="3">
        <v>106071</v>
      </c>
    </row>
    <row r="361" spans="1:4" x14ac:dyDescent="0.55000000000000004">
      <c r="A361" s="3">
        <v>2020</v>
      </c>
      <c r="B361" s="3" t="s">
        <v>20</v>
      </c>
      <c r="C361" s="3" t="s">
        <v>31</v>
      </c>
      <c r="D361" s="3">
        <v>1090</v>
      </c>
    </row>
    <row r="362" spans="1:4" x14ac:dyDescent="0.55000000000000004">
      <c r="A362" s="3">
        <v>2020</v>
      </c>
      <c r="B362" s="3" t="s">
        <v>19</v>
      </c>
      <c r="C362" s="3" t="s">
        <v>34</v>
      </c>
      <c r="D362" s="3">
        <v>575952</v>
      </c>
    </row>
    <row r="363" spans="1:4" x14ac:dyDescent="0.55000000000000004">
      <c r="A363" s="3">
        <v>2020</v>
      </c>
      <c r="B363" s="3" t="s">
        <v>19</v>
      </c>
      <c r="C363" s="3" t="s">
        <v>33</v>
      </c>
      <c r="D363" s="3">
        <v>371428</v>
      </c>
    </row>
    <row r="364" spans="1:4" x14ac:dyDescent="0.55000000000000004">
      <c r="A364" s="3">
        <v>2020</v>
      </c>
      <c r="B364" s="3" t="s">
        <v>19</v>
      </c>
      <c r="C364" s="3" t="s">
        <v>32</v>
      </c>
      <c r="D364" s="3">
        <v>152580</v>
      </c>
    </row>
    <row r="365" spans="1:4" x14ac:dyDescent="0.55000000000000004">
      <c r="A365" s="3">
        <v>2020</v>
      </c>
      <c r="B365" s="3" t="s">
        <v>19</v>
      </c>
      <c r="C365" s="3" t="s">
        <v>31</v>
      </c>
      <c r="D365" s="3">
        <v>51944</v>
      </c>
    </row>
    <row r="366" spans="1:4" x14ac:dyDescent="0.55000000000000004">
      <c r="A366" s="3">
        <v>2020</v>
      </c>
      <c r="B366" s="3" t="s">
        <v>18</v>
      </c>
      <c r="C366" s="3" t="s">
        <v>34</v>
      </c>
      <c r="D366" s="3">
        <v>585282</v>
      </c>
    </row>
    <row r="367" spans="1:4" x14ac:dyDescent="0.55000000000000004">
      <c r="A367" s="3">
        <v>2020</v>
      </c>
      <c r="B367" s="3" t="s">
        <v>18</v>
      </c>
      <c r="C367" s="3" t="s">
        <v>33</v>
      </c>
      <c r="D367" s="3">
        <v>221103</v>
      </c>
    </row>
    <row r="368" spans="1:4" x14ac:dyDescent="0.55000000000000004">
      <c r="A368" s="3">
        <v>2020</v>
      </c>
      <c r="B368" s="3" t="s">
        <v>18</v>
      </c>
      <c r="C368" s="3" t="s">
        <v>32</v>
      </c>
      <c r="D368" s="3">
        <v>350183</v>
      </c>
    </row>
    <row r="369" spans="1:4" x14ac:dyDescent="0.55000000000000004">
      <c r="A369" s="3">
        <v>2020</v>
      </c>
      <c r="B369" s="3" t="s">
        <v>18</v>
      </c>
      <c r="C369" s="3" t="s">
        <v>31</v>
      </c>
      <c r="D369" s="3">
        <v>13996</v>
      </c>
    </row>
    <row r="370" spans="1:4" x14ac:dyDescent="0.55000000000000004">
      <c r="A370" s="3">
        <v>2020</v>
      </c>
      <c r="B370" s="3" t="s">
        <v>17</v>
      </c>
      <c r="C370" s="3" t="s">
        <v>34</v>
      </c>
      <c r="D370" s="3">
        <v>868332</v>
      </c>
    </row>
    <row r="371" spans="1:4" x14ac:dyDescent="0.55000000000000004">
      <c r="A371" s="3">
        <v>2020</v>
      </c>
      <c r="B371" s="3" t="s">
        <v>17</v>
      </c>
      <c r="C371" s="3" t="s">
        <v>33</v>
      </c>
      <c r="D371" s="3">
        <v>538891</v>
      </c>
    </row>
    <row r="372" spans="1:4" x14ac:dyDescent="0.55000000000000004">
      <c r="A372" s="3">
        <v>2020</v>
      </c>
      <c r="B372" s="3" t="s">
        <v>17</v>
      </c>
      <c r="C372" s="3" t="s">
        <v>32</v>
      </c>
      <c r="D372" s="3">
        <v>317782</v>
      </c>
    </row>
    <row r="373" spans="1:4" x14ac:dyDescent="0.55000000000000004">
      <c r="A373" s="3">
        <v>2020</v>
      </c>
      <c r="B373" s="3" t="s">
        <v>17</v>
      </c>
      <c r="C373" s="3" t="s">
        <v>31</v>
      </c>
      <c r="D373" s="3">
        <v>11659</v>
      </c>
    </row>
    <row r="374" spans="1:4" x14ac:dyDescent="0.55000000000000004">
      <c r="A374" s="3">
        <v>2020</v>
      </c>
      <c r="B374" s="3" t="s">
        <v>16</v>
      </c>
      <c r="C374" s="3" t="s">
        <v>34</v>
      </c>
      <c r="D374" s="3">
        <v>10288962</v>
      </c>
    </row>
    <row r="375" spans="1:4" x14ac:dyDescent="0.55000000000000004">
      <c r="A375" s="3">
        <v>2020</v>
      </c>
      <c r="B375" s="3" t="s">
        <v>16</v>
      </c>
      <c r="C375" s="3" t="s">
        <v>33</v>
      </c>
      <c r="D375" s="3">
        <v>3998245</v>
      </c>
    </row>
    <row r="376" spans="1:4" x14ac:dyDescent="0.55000000000000004">
      <c r="A376" s="3">
        <v>2020</v>
      </c>
      <c r="B376" s="3" t="s">
        <v>16</v>
      </c>
      <c r="C376" s="3" t="s">
        <v>32</v>
      </c>
      <c r="D376" s="3">
        <v>5646655</v>
      </c>
    </row>
    <row r="377" spans="1:4" x14ac:dyDescent="0.55000000000000004">
      <c r="A377" s="3">
        <v>2020</v>
      </c>
      <c r="B377" s="3" t="s">
        <v>16</v>
      </c>
      <c r="C377" s="3" t="s">
        <v>31</v>
      </c>
      <c r="D377" s="3">
        <v>644061</v>
      </c>
    </row>
    <row r="378" spans="1:4" x14ac:dyDescent="0.55000000000000004">
      <c r="A378" s="3">
        <v>2020</v>
      </c>
      <c r="B378" s="3" t="s">
        <v>15</v>
      </c>
      <c r="C378" s="3" t="s">
        <v>34</v>
      </c>
      <c r="D378" s="3">
        <v>16815890</v>
      </c>
    </row>
    <row r="379" spans="1:4" x14ac:dyDescent="0.55000000000000004">
      <c r="A379" s="3">
        <v>2020</v>
      </c>
      <c r="B379" s="3" t="s">
        <v>15</v>
      </c>
      <c r="C379" s="3" t="s">
        <v>33</v>
      </c>
      <c r="D379" s="3">
        <v>9553732</v>
      </c>
    </row>
    <row r="380" spans="1:4" x14ac:dyDescent="0.55000000000000004">
      <c r="A380" s="3">
        <v>2020</v>
      </c>
      <c r="B380" s="3" t="s">
        <v>15</v>
      </c>
      <c r="C380" s="3" t="s">
        <v>32</v>
      </c>
      <c r="D380" s="3">
        <v>6762106</v>
      </c>
    </row>
    <row r="381" spans="1:4" x14ac:dyDescent="0.55000000000000004">
      <c r="A381" s="3">
        <v>2020</v>
      </c>
      <c r="B381" s="3" t="s">
        <v>15</v>
      </c>
      <c r="C381" s="3" t="s">
        <v>31</v>
      </c>
      <c r="D381" s="3">
        <v>500052</v>
      </c>
    </row>
    <row r="382" spans="1:4" x14ac:dyDescent="0.55000000000000004">
      <c r="A382" s="3">
        <v>2020</v>
      </c>
      <c r="B382" s="3" t="s">
        <v>0</v>
      </c>
      <c r="C382" s="3" t="s">
        <v>34</v>
      </c>
      <c r="D382" s="3">
        <v>7012226</v>
      </c>
    </row>
    <row r="383" spans="1:4" x14ac:dyDescent="0.55000000000000004">
      <c r="A383" s="3">
        <v>2020</v>
      </c>
      <c r="B383" s="3" t="s">
        <v>0</v>
      </c>
      <c r="C383" s="3" t="s">
        <v>33</v>
      </c>
      <c r="D383" s="3">
        <v>4373573</v>
      </c>
    </row>
    <row r="384" spans="1:4" x14ac:dyDescent="0.55000000000000004">
      <c r="A384" s="3">
        <v>2020</v>
      </c>
      <c r="B384" s="3" t="s">
        <v>0</v>
      </c>
      <c r="C384" s="3" t="s">
        <v>32</v>
      </c>
      <c r="D384" s="3">
        <v>2343164</v>
      </c>
    </row>
    <row r="385" spans="1:4" x14ac:dyDescent="0.55000000000000004">
      <c r="A385" s="3">
        <v>2020</v>
      </c>
      <c r="B385" s="3" t="s">
        <v>0</v>
      </c>
      <c r="C385" s="3" t="s">
        <v>31</v>
      </c>
      <c r="D385" s="3">
        <v>295489</v>
      </c>
    </row>
    <row r="386" spans="1:4" x14ac:dyDescent="0.55000000000000004">
      <c r="A386" s="3">
        <v>2020</v>
      </c>
      <c r="B386" s="3" t="s">
        <v>14</v>
      </c>
      <c r="C386" s="3" t="s">
        <v>34</v>
      </c>
      <c r="D386" s="3">
        <v>16465455</v>
      </c>
    </row>
    <row r="387" spans="1:4" x14ac:dyDescent="0.55000000000000004">
      <c r="A387" s="3">
        <v>2020</v>
      </c>
      <c r="B387" s="3" t="s">
        <v>14</v>
      </c>
      <c r="C387" s="3" t="s">
        <v>33</v>
      </c>
      <c r="D387" s="3">
        <v>13581937</v>
      </c>
    </row>
    <row r="388" spans="1:4" x14ac:dyDescent="0.55000000000000004">
      <c r="A388" s="3">
        <v>2020</v>
      </c>
      <c r="B388" s="3" t="s">
        <v>14</v>
      </c>
      <c r="C388" s="3" t="s">
        <v>32</v>
      </c>
      <c r="D388" s="3">
        <v>2238124</v>
      </c>
    </row>
    <row r="389" spans="1:4" x14ac:dyDescent="0.55000000000000004">
      <c r="A389" s="3">
        <v>2020</v>
      </c>
      <c r="B389" s="3" t="s">
        <v>14</v>
      </c>
      <c r="C389" s="3" t="s">
        <v>31</v>
      </c>
      <c r="D389" s="3">
        <v>645394</v>
      </c>
    </row>
    <row r="390" spans="1:4" x14ac:dyDescent="0.55000000000000004">
      <c r="A390" s="3">
        <v>2020</v>
      </c>
      <c r="B390" s="3" t="s">
        <v>13</v>
      </c>
      <c r="C390" s="3" t="s">
        <v>34</v>
      </c>
      <c r="D390" s="3">
        <v>15445029</v>
      </c>
    </row>
    <row r="391" spans="1:4" x14ac:dyDescent="0.55000000000000004">
      <c r="A391" s="3">
        <v>2020</v>
      </c>
      <c r="B391" s="3" t="s">
        <v>13</v>
      </c>
      <c r="C391" s="3" t="s">
        <v>33</v>
      </c>
      <c r="D391" s="3">
        <v>7397064</v>
      </c>
    </row>
    <row r="392" spans="1:4" x14ac:dyDescent="0.55000000000000004">
      <c r="A392" s="3">
        <v>2020</v>
      </c>
      <c r="B392" s="3" t="s">
        <v>13</v>
      </c>
      <c r="C392" s="3" t="s">
        <v>32</v>
      </c>
      <c r="D392" s="3">
        <v>6836247</v>
      </c>
    </row>
    <row r="393" spans="1:4" x14ac:dyDescent="0.55000000000000004">
      <c r="A393" s="3">
        <v>2020</v>
      </c>
      <c r="B393" s="3" t="s">
        <v>13</v>
      </c>
      <c r="C393" s="3" t="s">
        <v>31</v>
      </c>
      <c r="D393" s="3">
        <v>1211717</v>
      </c>
    </row>
    <row r="394" spans="1:4" x14ac:dyDescent="0.55000000000000004">
      <c r="A394" s="3">
        <v>2020</v>
      </c>
      <c r="B394" s="3" t="s">
        <v>12</v>
      </c>
      <c r="C394" s="3" t="s">
        <v>34</v>
      </c>
      <c r="D394" s="3">
        <v>3962468</v>
      </c>
    </row>
    <row r="395" spans="1:4" x14ac:dyDescent="0.55000000000000004">
      <c r="A395" s="3">
        <v>2020</v>
      </c>
      <c r="B395" s="3" t="s">
        <v>12</v>
      </c>
      <c r="C395" s="3" t="s">
        <v>33</v>
      </c>
      <c r="D395" s="3">
        <v>2186997</v>
      </c>
    </row>
    <row r="396" spans="1:4" x14ac:dyDescent="0.55000000000000004">
      <c r="A396" s="3">
        <v>2020</v>
      </c>
      <c r="B396" s="3" t="s">
        <v>12</v>
      </c>
      <c r="C396" s="3" t="s">
        <v>32</v>
      </c>
      <c r="D396" s="3">
        <v>1691469</v>
      </c>
    </row>
    <row r="397" spans="1:4" x14ac:dyDescent="0.55000000000000004">
      <c r="A397" s="3">
        <v>2020</v>
      </c>
      <c r="B397" s="3" t="s">
        <v>12</v>
      </c>
      <c r="C397" s="3" t="s">
        <v>31</v>
      </c>
      <c r="D397" s="3">
        <v>84002</v>
      </c>
    </row>
    <row r="398" spans="1:4" x14ac:dyDescent="0.55000000000000004">
      <c r="A398" s="3">
        <v>2021</v>
      </c>
      <c r="B398" s="3" t="s">
        <v>103</v>
      </c>
      <c r="C398" s="3" t="s">
        <v>34</v>
      </c>
      <c r="D398" s="3">
        <v>82777874</v>
      </c>
    </row>
    <row r="399" spans="1:4" x14ac:dyDescent="0.55000000000000004">
      <c r="A399" s="3">
        <v>2021</v>
      </c>
      <c r="B399" s="3" t="s">
        <v>103</v>
      </c>
      <c r="C399" s="3" t="s">
        <v>33</v>
      </c>
      <c r="D399" s="3">
        <v>46867169</v>
      </c>
    </row>
    <row r="400" spans="1:4" x14ac:dyDescent="0.55000000000000004">
      <c r="A400" s="3">
        <v>2021</v>
      </c>
      <c r="B400" s="3" t="s">
        <v>103</v>
      </c>
      <c r="C400" s="3" t="s">
        <v>32</v>
      </c>
      <c r="D400" s="3">
        <v>29966621</v>
      </c>
    </row>
    <row r="401" spans="1:4" x14ac:dyDescent="0.55000000000000004">
      <c r="A401" s="3">
        <v>2021</v>
      </c>
      <c r="B401" s="3" t="s">
        <v>103</v>
      </c>
      <c r="C401" s="3" t="s">
        <v>31</v>
      </c>
      <c r="D401" s="3">
        <v>5944084</v>
      </c>
    </row>
    <row r="402" spans="1:4" x14ac:dyDescent="0.55000000000000004">
      <c r="A402" s="3">
        <v>2021</v>
      </c>
      <c r="B402" s="3" t="s">
        <v>20</v>
      </c>
      <c r="C402" s="3" t="s">
        <v>34</v>
      </c>
      <c r="D402" s="3">
        <v>140997</v>
      </c>
    </row>
    <row r="403" spans="1:4" x14ac:dyDescent="0.55000000000000004">
      <c r="A403" s="3">
        <v>2021</v>
      </c>
      <c r="B403" s="3" t="s">
        <v>20</v>
      </c>
      <c r="C403" s="3" t="s">
        <v>33</v>
      </c>
      <c r="D403" s="3">
        <v>22332</v>
      </c>
    </row>
    <row r="404" spans="1:4" x14ac:dyDescent="0.55000000000000004">
      <c r="A404" s="3">
        <v>2021</v>
      </c>
      <c r="B404" s="3" t="s">
        <v>20</v>
      </c>
      <c r="C404" s="3" t="s">
        <v>32</v>
      </c>
      <c r="D404" s="3">
        <v>113843</v>
      </c>
    </row>
    <row r="405" spans="1:4" x14ac:dyDescent="0.55000000000000004">
      <c r="A405" s="3">
        <v>2021</v>
      </c>
      <c r="B405" s="3" t="s">
        <v>20</v>
      </c>
      <c r="C405" s="3" t="s">
        <v>31</v>
      </c>
      <c r="D405" s="3">
        <v>4822</v>
      </c>
    </row>
    <row r="406" spans="1:4" x14ac:dyDescent="0.55000000000000004">
      <c r="A406" s="3">
        <v>2021</v>
      </c>
      <c r="B406" s="3" t="s">
        <v>19</v>
      </c>
      <c r="C406" s="3" t="s">
        <v>34</v>
      </c>
      <c r="D406" s="3">
        <v>532352</v>
      </c>
    </row>
    <row r="407" spans="1:4" x14ac:dyDescent="0.55000000000000004">
      <c r="A407" s="3">
        <v>2021</v>
      </c>
      <c r="B407" s="3" t="s">
        <v>19</v>
      </c>
      <c r="C407" s="3" t="s">
        <v>33</v>
      </c>
      <c r="D407" s="3">
        <v>333822</v>
      </c>
    </row>
    <row r="408" spans="1:4" x14ac:dyDescent="0.55000000000000004">
      <c r="A408" s="3">
        <v>2021</v>
      </c>
      <c r="B408" s="3" t="s">
        <v>19</v>
      </c>
      <c r="C408" s="3" t="s">
        <v>32</v>
      </c>
      <c r="D408" s="3">
        <v>167079</v>
      </c>
    </row>
    <row r="409" spans="1:4" x14ac:dyDescent="0.55000000000000004">
      <c r="A409" s="3">
        <v>2021</v>
      </c>
      <c r="B409" s="3" t="s">
        <v>19</v>
      </c>
      <c r="C409" s="3" t="s">
        <v>31</v>
      </c>
      <c r="D409" s="3">
        <v>31451</v>
      </c>
    </row>
    <row r="410" spans="1:4" x14ac:dyDescent="0.55000000000000004">
      <c r="A410" s="3">
        <v>2021</v>
      </c>
      <c r="B410" s="3" t="s">
        <v>18</v>
      </c>
      <c r="C410" s="3" t="s">
        <v>34</v>
      </c>
      <c r="D410" s="3">
        <v>649855</v>
      </c>
    </row>
    <row r="411" spans="1:4" x14ac:dyDescent="0.55000000000000004">
      <c r="A411" s="3">
        <v>2021</v>
      </c>
      <c r="B411" s="3" t="s">
        <v>18</v>
      </c>
      <c r="C411" s="3" t="s">
        <v>33</v>
      </c>
      <c r="D411" s="3">
        <v>250060</v>
      </c>
    </row>
    <row r="412" spans="1:4" x14ac:dyDescent="0.55000000000000004">
      <c r="A412" s="3">
        <v>2021</v>
      </c>
      <c r="B412" s="3" t="s">
        <v>18</v>
      </c>
      <c r="C412" s="3" t="s">
        <v>32</v>
      </c>
      <c r="D412" s="3">
        <v>385322</v>
      </c>
    </row>
    <row r="413" spans="1:4" x14ac:dyDescent="0.55000000000000004">
      <c r="A413" s="3">
        <v>2021</v>
      </c>
      <c r="B413" s="3" t="s">
        <v>18</v>
      </c>
      <c r="C413" s="3" t="s">
        <v>31</v>
      </c>
      <c r="D413" s="3">
        <v>14473</v>
      </c>
    </row>
    <row r="414" spans="1:4" x14ac:dyDescent="0.55000000000000004">
      <c r="A414" s="3">
        <v>2021</v>
      </c>
      <c r="B414" s="3" t="s">
        <v>17</v>
      </c>
      <c r="C414" s="3" t="s">
        <v>34</v>
      </c>
      <c r="D414" s="3">
        <v>962867</v>
      </c>
    </row>
    <row r="415" spans="1:4" x14ac:dyDescent="0.55000000000000004">
      <c r="A415" s="3">
        <v>2021</v>
      </c>
      <c r="B415" s="3" t="s">
        <v>17</v>
      </c>
      <c r="C415" s="3" t="s">
        <v>33</v>
      </c>
      <c r="D415" s="3">
        <v>599433</v>
      </c>
    </row>
    <row r="416" spans="1:4" x14ac:dyDescent="0.55000000000000004">
      <c r="A416" s="3">
        <v>2021</v>
      </c>
      <c r="B416" s="3" t="s">
        <v>17</v>
      </c>
      <c r="C416" s="3" t="s">
        <v>32</v>
      </c>
      <c r="D416" s="3">
        <v>345928</v>
      </c>
    </row>
    <row r="417" spans="1:4" x14ac:dyDescent="0.55000000000000004">
      <c r="A417" s="3">
        <v>2021</v>
      </c>
      <c r="B417" s="3" t="s">
        <v>17</v>
      </c>
      <c r="C417" s="3" t="s">
        <v>31</v>
      </c>
      <c r="D417" s="3">
        <v>17506</v>
      </c>
    </row>
    <row r="418" spans="1:4" x14ac:dyDescent="0.55000000000000004">
      <c r="A418" s="3">
        <v>2021</v>
      </c>
      <c r="B418" s="3" t="s">
        <v>16</v>
      </c>
      <c r="C418" s="3" t="s">
        <v>34</v>
      </c>
      <c r="D418" s="3">
        <v>11113363</v>
      </c>
    </row>
    <row r="419" spans="1:4" x14ac:dyDescent="0.55000000000000004">
      <c r="A419" s="3">
        <v>2021</v>
      </c>
      <c r="B419" s="3" t="s">
        <v>16</v>
      </c>
      <c r="C419" s="3" t="s">
        <v>33</v>
      </c>
      <c r="D419" s="3">
        <v>4085402</v>
      </c>
    </row>
    <row r="420" spans="1:4" x14ac:dyDescent="0.55000000000000004">
      <c r="A420" s="3">
        <v>2021</v>
      </c>
      <c r="B420" s="3" t="s">
        <v>16</v>
      </c>
      <c r="C420" s="3" t="s">
        <v>32</v>
      </c>
      <c r="D420" s="3">
        <v>6454363</v>
      </c>
    </row>
    <row r="421" spans="1:4" x14ac:dyDescent="0.55000000000000004">
      <c r="A421" s="3">
        <v>2021</v>
      </c>
      <c r="B421" s="3" t="s">
        <v>16</v>
      </c>
      <c r="C421" s="3" t="s">
        <v>31</v>
      </c>
      <c r="D421" s="3">
        <v>573598</v>
      </c>
    </row>
    <row r="422" spans="1:4" x14ac:dyDescent="0.55000000000000004">
      <c r="A422" s="3">
        <v>2021</v>
      </c>
      <c r="B422" s="3" t="s">
        <v>15</v>
      </c>
      <c r="C422" s="3" t="s">
        <v>34</v>
      </c>
      <c r="D422" s="3">
        <v>18805823</v>
      </c>
    </row>
    <row r="423" spans="1:4" x14ac:dyDescent="0.55000000000000004">
      <c r="A423" s="3">
        <v>2021</v>
      </c>
      <c r="B423" s="3" t="s">
        <v>15</v>
      </c>
      <c r="C423" s="3" t="s">
        <v>33</v>
      </c>
      <c r="D423" s="3">
        <v>10756189</v>
      </c>
    </row>
    <row r="424" spans="1:4" x14ac:dyDescent="0.55000000000000004">
      <c r="A424" s="3">
        <v>2021</v>
      </c>
      <c r="B424" s="3" t="s">
        <v>15</v>
      </c>
      <c r="C424" s="3" t="s">
        <v>32</v>
      </c>
      <c r="D424" s="3">
        <v>7566006</v>
      </c>
    </row>
    <row r="425" spans="1:4" x14ac:dyDescent="0.55000000000000004">
      <c r="A425" s="3">
        <v>2021</v>
      </c>
      <c r="B425" s="3" t="s">
        <v>15</v>
      </c>
      <c r="C425" s="3" t="s">
        <v>31</v>
      </c>
      <c r="D425" s="3">
        <v>483628</v>
      </c>
    </row>
    <row r="426" spans="1:4" x14ac:dyDescent="0.55000000000000004">
      <c r="A426" s="3">
        <v>2021</v>
      </c>
      <c r="B426" s="3" t="s">
        <v>0</v>
      </c>
      <c r="C426" s="3" t="s">
        <v>34</v>
      </c>
      <c r="D426" s="3">
        <v>8493978</v>
      </c>
    </row>
    <row r="427" spans="1:4" x14ac:dyDescent="0.55000000000000004">
      <c r="A427" s="3">
        <v>2021</v>
      </c>
      <c r="B427" s="3" t="s">
        <v>0</v>
      </c>
      <c r="C427" s="3" t="s">
        <v>33</v>
      </c>
      <c r="D427" s="3">
        <v>5295489</v>
      </c>
    </row>
    <row r="428" spans="1:4" x14ac:dyDescent="0.55000000000000004">
      <c r="A428" s="3">
        <v>2021</v>
      </c>
      <c r="B428" s="3" t="s">
        <v>0</v>
      </c>
      <c r="C428" s="3" t="s">
        <v>32</v>
      </c>
      <c r="D428" s="3">
        <v>2780582</v>
      </c>
    </row>
    <row r="429" spans="1:4" x14ac:dyDescent="0.55000000000000004">
      <c r="A429" s="3">
        <v>2021</v>
      </c>
      <c r="B429" s="3" t="s">
        <v>0</v>
      </c>
      <c r="C429" s="3" t="s">
        <v>31</v>
      </c>
      <c r="D429" s="3">
        <v>417907</v>
      </c>
    </row>
    <row r="430" spans="1:4" x14ac:dyDescent="0.55000000000000004">
      <c r="A430" s="3">
        <v>2021</v>
      </c>
      <c r="B430" s="3" t="s">
        <v>14</v>
      </c>
      <c r="C430" s="3" t="s">
        <v>34</v>
      </c>
      <c r="D430" s="3">
        <v>19222416</v>
      </c>
    </row>
    <row r="431" spans="1:4" x14ac:dyDescent="0.55000000000000004">
      <c r="A431" s="3">
        <v>2021</v>
      </c>
      <c r="B431" s="3" t="s">
        <v>14</v>
      </c>
      <c r="C431" s="3" t="s">
        <v>33</v>
      </c>
      <c r="D431" s="3">
        <v>14356718</v>
      </c>
    </row>
    <row r="432" spans="1:4" x14ac:dyDescent="0.55000000000000004">
      <c r="A432" s="3">
        <v>2021</v>
      </c>
      <c r="B432" s="3" t="s">
        <v>14</v>
      </c>
      <c r="C432" s="3" t="s">
        <v>32</v>
      </c>
      <c r="D432" s="3">
        <v>2663129</v>
      </c>
    </row>
    <row r="433" spans="1:4" x14ac:dyDescent="0.55000000000000004">
      <c r="A433" s="3">
        <v>2021</v>
      </c>
      <c r="B433" s="3" t="s">
        <v>14</v>
      </c>
      <c r="C433" s="3" t="s">
        <v>31</v>
      </c>
      <c r="D433" s="3">
        <v>2202569</v>
      </c>
    </row>
    <row r="434" spans="1:4" x14ac:dyDescent="0.55000000000000004">
      <c r="A434" s="3">
        <v>2021</v>
      </c>
      <c r="B434" s="3" t="s">
        <v>13</v>
      </c>
      <c r="C434" s="3" t="s">
        <v>34</v>
      </c>
      <c r="D434" s="3">
        <v>18684236</v>
      </c>
    </row>
    <row r="435" spans="1:4" x14ac:dyDescent="0.55000000000000004">
      <c r="A435" s="3">
        <v>2021</v>
      </c>
      <c r="B435" s="3" t="s">
        <v>13</v>
      </c>
      <c r="C435" s="3" t="s">
        <v>33</v>
      </c>
      <c r="D435" s="3">
        <v>8941009</v>
      </c>
    </row>
    <row r="436" spans="1:4" x14ac:dyDescent="0.55000000000000004">
      <c r="A436" s="3">
        <v>2021</v>
      </c>
      <c r="B436" s="3" t="s">
        <v>13</v>
      </c>
      <c r="C436" s="3" t="s">
        <v>32</v>
      </c>
      <c r="D436" s="3">
        <v>7661816</v>
      </c>
    </row>
    <row r="437" spans="1:4" x14ac:dyDescent="0.55000000000000004">
      <c r="A437" s="3">
        <v>2021</v>
      </c>
      <c r="B437" s="3" t="s">
        <v>13</v>
      </c>
      <c r="C437" s="3" t="s">
        <v>31</v>
      </c>
      <c r="D437" s="3">
        <v>2081411</v>
      </c>
    </row>
    <row r="438" spans="1:4" x14ac:dyDescent="0.55000000000000004">
      <c r="A438" s="3">
        <v>2021</v>
      </c>
      <c r="B438" s="3" t="s">
        <v>12</v>
      </c>
      <c r="C438" s="3" t="s">
        <v>34</v>
      </c>
      <c r="D438" s="3">
        <v>4171987</v>
      </c>
    </row>
    <row r="439" spans="1:4" x14ac:dyDescent="0.55000000000000004">
      <c r="A439" s="3">
        <v>2021</v>
      </c>
      <c r="B439" s="3" t="s">
        <v>12</v>
      </c>
      <c r="C439" s="3" t="s">
        <v>33</v>
      </c>
      <c r="D439" s="3">
        <v>2226716</v>
      </c>
    </row>
    <row r="440" spans="1:4" x14ac:dyDescent="0.55000000000000004">
      <c r="A440" s="3">
        <v>2021</v>
      </c>
      <c r="B440" s="3" t="s">
        <v>12</v>
      </c>
      <c r="C440" s="3" t="s">
        <v>32</v>
      </c>
      <c r="D440" s="3">
        <v>1828553</v>
      </c>
    </row>
    <row r="441" spans="1:4" x14ac:dyDescent="0.55000000000000004">
      <c r="A441" s="3">
        <v>2021</v>
      </c>
      <c r="B441" s="3" t="s">
        <v>12</v>
      </c>
      <c r="C441" s="3" t="s">
        <v>31</v>
      </c>
      <c r="D441" s="3">
        <v>116719</v>
      </c>
    </row>
    <row r="442" spans="1:4" x14ac:dyDescent="0.55000000000000004">
      <c r="A442" s="3">
        <v>2022</v>
      </c>
      <c r="B442" s="3" t="s">
        <v>103</v>
      </c>
      <c r="C442" s="3" t="s">
        <v>34</v>
      </c>
      <c r="D442" s="3">
        <v>95027019</v>
      </c>
    </row>
    <row r="443" spans="1:4" x14ac:dyDescent="0.55000000000000004">
      <c r="A443" s="3">
        <v>2022</v>
      </c>
      <c r="B443" s="3" t="s">
        <v>103</v>
      </c>
      <c r="C443" s="3" t="s">
        <v>33</v>
      </c>
      <c r="D443" s="3">
        <v>54092442</v>
      </c>
    </row>
    <row r="444" spans="1:4" x14ac:dyDescent="0.55000000000000004">
      <c r="A444" s="3">
        <v>2022</v>
      </c>
      <c r="B444" s="3" t="s">
        <v>103</v>
      </c>
      <c r="C444" s="3" t="s">
        <v>32</v>
      </c>
      <c r="D444" s="3">
        <v>33589259</v>
      </c>
    </row>
    <row r="445" spans="1:4" x14ac:dyDescent="0.55000000000000004">
      <c r="A445" s="3">
        <v>2022</v>
      </c>
      <c r="B445" s="3" t="s">
        <v>103</v>
      </c>
      <c r="C445" s="3" t="s">
        <v>31</v>
      </c>
      <c r="D445" s="3">
        <v>7345318</v>
      </c>
    </row>
    <row r="446" spans="1:4" x14ac:dyDescent="0.55000000000000004">
      <c r="A446" s="3">
        <v>2022</v>
      </c>
      <c r="B446" s="3" t="s">
        <v>20</v>
      </c>
      <c r="C446" s="3" t="s">
        <v>34</v>
      </c>
      <c r="D446" s="3">
        <v>156627</v>
      </c>
    </row>
    <row r="447" spans="1:4" x14ac:dyDescent="0.55000000000000004">
      <c r="A447" s="3">
        <v>2022</v>
      </c>
      <c r="B447" s="3" t="s">
        <v>20</v>
      </c>
      <c r="C447" s="3" t="s">
        <v>33</v>
      </c>
      <c r="D447" s="3">
        <v>25562</v>
      </c>
    </row>
    <row r="448" spans="1:4" x14ac:dyDescent="0.55000000000000004">
      <c r="A448" s="3">
        <v>2022</v>
      </c>
      <c r="B448" s="3" t="s">
        <v>20</v>
      </c>
      <c r="C448" s="3" t="s">
        <v>32</v>
      </c>
      <c r="D448" s="3">
        <v>127851</v>
      </c>
    </row>
    <row r="449" spans="1:4" x14ac:dyDescent="0.55000000000000004">
      <c r="A449" s="3">
        <v>2022</v>
      </c>
      <c r="B449" s="3" t="s">
        <v>20</v>
      </c>
      <c r="C449" s="3" t="s">
        <v>31</v>
      </c>
      <c r="D449" s="3">
        <v>3214</v>
      </c>
    </row>
    <row r="450" spans="1:4" x14ac:dyDescent="0.55000000000000004">
      <c r="A450" s="3">
        <v>2022</v>
      </c>
      <c r="B450" s="3" t="s">
        <v>19</v>
      </c>
      <c r="C450" s="3" t="s">
        <v>34</v>
      </c>
      <c r="D450" s="3">
        <v>727712</v>
      </c>
    </row>
    <row r="451" spans="1:4" x14ac:dyDescent="0.55000000000000004">
      <c r="A451" s="3">
        <v>2022</v>
      </c>
      <c r="B451" s="3" t="s">
        <v>19</v>
      </c>
      <c r="C451" s="3" t="s">
        <v>33</v>
      </c>
      <c r="D451" s="3">
        <v>464322</v>
      </c>
    </row>
    <row r="452" spans="1:4" x14ac:dyDescent="0.55000000000000004">
      <c r="A452" s="3">
        <v>2022</v>
      </c>
      <c r="B452" s="3" t="s">
        <v>19</v>
      </c>
      <c r="C452" s="3" t="s">
        <v>32</v>
      </c>
      <c r="D452" s="3">
        <v>188661</v>
      </c>
    </row>
    <row r="453" spans="1:4" x14ac:dyDescent="0.55000000000000004">
      <c r="A453" s="3">
        <v>2022</v>
      </c>
      <c r="B453" s="3" t="s">
        <v>19</v>
      </c>
      <c r="C453" s="3" t="s">
        <v>31</v>
      </c>
      <c r="D453" s="3">
        <v>74729</v>
      </c>
    </row>
    <row r="454" spans="1:4" x14ac:dyDescent="0.55000000000000004">
      <c r="A454" s="3">
        <v>2022</v>
      </c>
      <c r="B454" s="3" t="s">
        <v>18</v>
      </c>
      <c r="C454" s="3" t="s">
        <v>34</v>
      </c>
      <c r="D454" s="3">
        <v>737817</v>
      </c>
    </row>
    <row r="455" spans="1:4" x14ac:dyDescent="0.55000000000000004">
      <c r="A455" s="3">
        <v>2022</v>
      </c>
      <c r="B455" s="3" t="s">
        <v>18</v>
      </c>
      <c r="C455" s="3" t="s">
        <v>33</v>
      </c>
      <c r="D455" s="3">
        <v>287011</v>
      </c>
    </row>
    <row r="456" spans="1:4" x14ac:dyDescent="0.55000000000000004">
      <c r="A456" s="3">
        <v>2022</v>
      </c>
      <c r="B456" s="3" t="s">
        <v>18</v>
      </c>
      <c r="C456" s="3" t="s">
        <v>32</v>
      </c>
      <c r="D456" s="3">
        <v>432417</v>
      </c>
    </row>
    <row r="457" spans="1:4" x14ac:dyDescent="0.55000000000000004">
      <c r="A457" s="3">
        <v>2022</v>
      </c>
      <c r="B457" s="3" t="s">
        <v>18</v>
      </c>
      <c r="C457" s="3" t="s">
        <v>31</v>
      </c>
      <c r="D457" s="3">
        <v>18389</v>
      </c>
    </row>
    <row r="458" spans="1:4" x14ac:dyDescent="0.55000000000000004">
      <c r="A458" s="3">
        <v>2022</v>
      </c>
      <c r="B458" s="3" t="s">
        <v>17</v>
      </c>
      <c r="C458" s="3" t="s">
        <v>34</v>
      </c>
      <c r="D458" s="3">
        <v>1141626</v>
      </c>
    </row>
    <row r="459" spans="1:4" x14ac:dyDescent="0.55000000000000004">
      <c r="A459" s="3">
        <v>2022</v>
      </c>
      <c r="B459" s="3" t="s">
        <v>17</v>
      </c>
      <c r="C459" s="3" t="s">
        <v>33</v>
      </c>
      <c r="D459" s="3">
        <v>745767</v>
      </c>
    </row>
    <row r="460" spans="1:4" x14ac:dyDescent="0.55000000000000004">
      <c r="A460" s="3">
        <v>2022</v>
      </c>
      <c r="B460" s="3" t="s">
        <v>17</v>
      </c>
      <c r="C460" s="3" t="s">
        <v>32</v>
      </c>
      <c r="D460" s="3">
        <v>380682</v>
      </c>
    </row>
    <row r="461" spans="1:4" x14ac:dyDescent="0.55000000000000004">
      <c r="A461" s="3">
        <v>2022</v>
      </c>
      <c r="B461" s="3" t="s">
        <v>17</v>
      </c>
      <c r="C461" s="3" t="s">
        <v>31</v>
      </c>
      <c r="D461" s="3">
        <v>15178</v>
      </c>
    </row>
    <row r="462" spans="1:4" x14ac:dyDescent="0.55000000000000004">
      <c r="A462" s="3">
        <v>2022</v>
      </c>
      <c r="B462" s="3" t="s">
        <v>16</v>
      </c>
      <c r="C462" s="3" t="s">
        <v>34</v>
      </c>
      <c r="D462" s="3">
        <v>12732762</v>
      </c>
    </row>
    <row r="463" spans="1:4" x14ac:dyDescent="0.55000000000000004">
      <c r="A463" s="3">
        <v>2022</v>
      </c>
      <c r="B463" s="3" t="s">
        <v>16</v>
      </c>
      <c r="C463" s="3" t="s">
        <v>33</v>
      </c>
      <c r="D463" s="3">
        <v>5105713</v>
      </c>
    </row>
    <row r="464" spans="1:4" x14ac:dyDescent="0.55000000000000004">
      <c r="A464" s="3">
        <v>2022</v>
      </c>
      <c r="B464" s="3" t="s">
        <v>16</v>
      </c>
      <c r="C464" s="3" t="s">
        <v>32</v>
      </c>
      <c r="D464" s="3">
        <v>6939398</v>
      </c>
    </row>
    <row r="465" spans="1:4" x14ac:dyDescent="0.55000000000000004">
      <c r="A465" s="3">
        <v>2022</v>
      </c>
      <c r="B465" s="3" t="s">
        <v>16</v>
      </c>
      <c r="C465" s="3" t="s">
        <v>31</v>
      </c>
      <c r="D465" s="3">
        <v>687651</v>
      </c>
    </row>
    <row r="466" spans="1:4" x14ac:dyDescent="0.55000000000000004">
      <c r="A466" s="3">
        <v>2022</v>
      </c>
      <c r="B466" s="3" t="s">
        <v>15</v>
      </c>
      <c r="C466" s="3" t="s">
        <v>34</v>
      </c>
      <c r="D466" s="3">
        <v>21670859</v>
      </c>
    </row>
    <row r="467" spans="1:4" x14ac:dyDescent="0.55000000000000004">
      <c r="A467" s="3">
        <v>2022</v>
      </c>
      <c r="B467" s="3" t="s">
        <v>15</v>
      </c>
      <c r="C467" s="3" t="s">
        <v>33</v>
      </c>
      <c r="D467" s="3">
        <v>12435545</v>
      </c>
    </row>
    <row r="468" spans="1:4" x14ac:dyDescent="0.55000000000000004">
      <c r="A468" s="3">
        <v>2022</v>
      </c>
      <c r="B468" s="3" t="s">
        <v>15</v>
      </c>
      <c r="C468" s="3" t="s">
        <v>32</v>
      </c>
      <c r="D468" s="3">
        <v>8666036</v>
      </c>
    </row>
    <row r="469" spans="1:4" x14ac:dyDescent="0.55000000000000004">
      <c r="A469" s="3">
        <v>2022</v>
      </c>
      <c r="B469" s="3" t="s">
        <v>15</v>
      </c>
      <c r="C469" s="3" t="s">
        <v>31</v>
      </c>
      <c r="D469" s="3">
        <v>569278</v>
      </c>
    </row>
    <row r="470" spans="1:4" x14ac:dyDescent="0.55000000000000004">
      <c r="A470" s="3">
        <v>2022</v>
      </c>
      <c r="B470" s="3" t="s">
        <v>0</v>
      </c>
      <c r="C470" s="3" t="s">
        <v>34</v>
      </c>
      <c r="D470" s="3">
        <v>9749233</v>
      </c>
    </row>
    <row r="471" spans="1:4" x14ac:dyDescent="0.55000000000000004">
      <c r="A471" s="3">
        <v>2022</v>
      </c>
      <c r="B471" s="3" t="s">
        <v>0</v>
      </c>
      <c r="C471" s="3" t="s">
        <v>33</v>
      </c>
      <c r="D471" s="3">
        <v>6090036</v>
      </c>
    </row>
    <row r="472" spans="1:4" x14ac:dyDescent="0.55000000000000004">
      <c r="A472" s="3">
        <v>2022</v>
      </c>
      <c r="B472" s="3" t="s">
        <v>0</v>
      </c>
      <c r="C472" s="3" t="s">
        <v>32</v>
      </c>
      <c r="D472" s="3">
        <v>3024927</v>
      </c>
    </row>
    <row r="473" spans="1:4" x14ac:dyDescent="0.55000000000000004">
      <c r="A473" s="3">
        <v>2022</v>
      </c>
      <c r="B473" s="3" t="s">
        <v>0</v>
      </c>
      <c r="C473" s="3" t="s">
        <v>31</v>
      </c>
      <c r="D473" s="3">
        <v>634270</v>
      </c>
    </row>
    <row r="474" spans="1:4" x14ac:dyDescent="0.55000000000000004">
      <c r="A474" s="3">
        <v>2022</v>
      </c>
      <c r="B474" s="3" t="s">
        <v>14</v>
      </c>
      <c r="C474" s="3" t="s">
        <v>34</v>
      </c>
      <c r="D474" s="3">
        <v>21161290</v>
      </c>
    </row>
    <row r="475" spans="1:4" x14ac:dyDescent="0.55000000000000004">
      <c r="A475" s="3">
        <v>2022</v>
      </c>
      <c r="B475" s="3" t="s">
        <v>14</v>
      </c>
      <c r="C475" s="3" t="s">
        <v>33</v>
      </c>
      <c r="D475" s="3">
        <v>15873885</v>
      </c>
    </row>
    <row r="476" spans="1:4" x14ac:dyDescent="0.55000000000000004">
      <c r="A476" s="3">
        <v>2022</v>
      </c>
      <c r="B476" s="3" t="s">
        <v>14</v>
      </c>
      <c r="C476" s="3" t="s">
        <v>32</v>
      </c>
      <c r="D476" s="3">
        <v>2895500</v>
      </c>
    </row>
    <row r="477" spans="1:4" x14ac:dyDescent="0.55000000000000004">
      <c r="A477" s="3">
        <v>2022</v>
      </c>
      <c r="B477" s="3" t="s">
        <v>14</v>
      </c>
      <c r="C477" s="3" t="s">
        <v>31</v>
      </c>
      <c r="D477" s="3">
        <v>2391905</v>
      </c>
    </row>
    <row r="478" spans="1:4" x14ac:dyDescent="0.55000000000000004">
      <c r="A478" s="3">
        <v>2022</v>
      </c>
      <c r="B478" s="3" t="s">
        <v>13</v>
      </c>
      <c r="C478" s="3" t="s">
        <v>34</v>
      </c>
      <c r="D478" s="3">
        <v>22253394</v>
      </c>
    </row>
    <row r="479" spans="1:4" x14ac:dyDescent="0.55000000000000004">
      <c r="A479" s="3">
        <v>2022</v>
      </c>
      <c r="B479" s="3" t="s">
        <v>13</v>
      </c>
      <c r="C479" s="3" t="s">
        <v>33</v>
      </c>
      <c r="D479" s="3">
        <v>10503613</v>
      </c>
    </row>
    <row r="480" spans="1:4" x14ac:dyDescent="0.55000000000000004">
      <c r="A480" s="3">
        <v>2022</v>
      </c>
      <c r="B480" s="3" t="s">
        <v>13</v>
      </c>
      <c r="C480" s="3" t="s">
        <v>32</v>
      </c>
      <c r="D480" s="3">
        <v>8955370</v>
      </c>
    </row>
    <row r="481" spans="1:4" x14ac:dyDescent="0.55000000000000004">
      <c r="A481" s="3">
        <v>2022</v>
      </c>
      <c r="B481" s="3" t="s">
        <v>13</v>
      </c>
      <c r="C481" s="3" t="s">
        <v>31</v>
      </c>
      <c r="D481" s="3">
        <v>2794411</v>
      </c>
    </row>
    <row r="482" spans="1:4" x14ac:dyDescent="0.55000000000000004">
      <c r="A482" s="3">
        <v>2022</v>
      </c>
      <c r="B482" s="3" t="s">
        <v>12</v>
      </c>
      <c r="C482" s="3" t="s">
        <v>34</v>
      </c>
      <c r="D482" s="3">
        <v>4695700</v>
      </c>
    </row>
    <row r="483" spans="1:4" x14ac:dyDescent="0.55000000000000004">
      <c r="A483" s="3">
        <v>2022</v>
      </c>
      <c r="B483" s="3" t="s">
        <v>12</v>
      </c>
      <c r="C483" s="3" t="s">
        <v>33</v>
      </c>
      <c r="D483" s="3">
        <v>2560989</v>
      </c>
    </row>
    <row r="484" spans="1:4" x14ac:dyDescent="0.55000000000000004">
      <c r="A484" s="3">
        <v>2022</v>
      </c>
      <c r="B484" s="3" t="s">
        <v>12</v>
      </c>
      <c r="C484" s="3" t="s">
        <v>32</v>
      </c>
      <c r="D484" s="3">
        <v>1978418</v>
      </c>
    </row>
    <row r="485" spans="1:4" x14ac:dyDescent="0.55000000000000004">
      <c r="A485" s="3">
        <v>2022</v>
      </c>
      <c r="B485" s="3" t="s">
        <v>12</v>
      </c>
      <c r="C485" s="3" t="s">
        <v>31</v>
      </c>
      <c r="D485" s="3">
        <v>156293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5 1 b f 0 9 6 b - b 6 9 5 - 4 e 1 e - 9 1 5 6 - 0 7 6 1 a 2 9 7 e d 5 b "   x m l n s = " h t t p : / / s c h e m a s . m i c r o s o f t . c o m / D a t a M a s h u p " > A A A A A H o G A A B Q S w M E F A A C A A g A x W n G V p a u i n C n A A A A + A A A A B I A H A B D b 2 5 m a W c v U G F j a 2 F n Z S 5 4 b W w g o h g A K K A U A A A A A A A A A A A A A A A A A A A A A A A A A A A A h Y / N C o J A G E V f R W b v / F V S 8 T k S b h O C I N r K O O m Q j u G M j e / W o k f q F R L K a t f y X s 6 F c x + 3 O y R D U w d X 1 V n d m h g x T F G g j G w L b c o Y 9 e 4 U L l E i Y J f L c 1 6 q Y I S N X Q 9 W x 6 h y 7 r I m x H u P / Q y 3 X U k 4 p Y w c s + 1 e V q r J Q 2 2 s y 4 1 U 6 L M q / q + Q g M N L R n A c M b x g K 4 7 n E Q M y 1 Z B p 8 0 X 4 a I w p k J 8 S 0 r 5 2 f a e E M m G 6 A T J F I O 8 X 4 g l Q S w M E F A A C A A g A x W n 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V p x l Y 0 s v w c c Q M A A E M P A A A T A B w A R m 9 y b X V s Y X M v U 2 V j d G l v b j E u b S C i G A A o o B Q A A A A A A A A A A A A A A A A A A A A A A A A A A A D l V 1 t v 2 k o Q f o + U / z B y X 4 h k W b 0 / n I o H A i S N l A s N t F I V j q J l P c A q 9 i 7 a C 5 w o y n 8 / s 2 u f 2 L E d p a c v j V o k w J 5 Z 7 3 z z 7 T c z Y J B b o S R M i + 8 3 n / b 3 9 v f M m m l M 4 V U 0 G 1 3 A 2 S E M V l o c K Z X C T L M U T Q R 9 y N D u 7 w G 9 p s p p j m Q Z m m 0 y U t z l K G 3 v S G S Y D J W 0 d G N 6 0 e S v + e j 1 u / k Z 0 z d o 4 Y T M W S Z W K D n O K b D T C C Z s M w 8 B i k 8 Y M c t g p l R m 5 m O u p M o F B y F T w Z l V 2 k D K z H q h m E 7 n 3 S g T b r b R Q X w 1 w k z k w q L u R 3 E U w 1 B l L p e m / y G G s e Q q F X L V f / P 2 w 9 s Y v j h l c W p v M + x X l 8 m 5 k v j 3 Q V w k + y q a a J W T L 4 X P S E F 0 4 G L G F r S w 9 J T 2 X s F L D F e l f Z B l U 8 4 y p k 3 f a l f f c r h m c k U 7 z m 4 3 W G 1 H S U i z V D o v A H u n 6 X X E j + / u v D F 1 3 N I N W F o H F v + x 9 z H c R c d a u Q 1 l 2 H J 8 R 6 b J S C f x 8 X 3 i 9 w 7 W Q F x r 7 T e W u Q e r d P k C 9 f 3 9 w f 6 e k J 0 Z 1 B U 0 t c w O m b w + G l 6 + M M 3 U k D 0 j l P e / k V A u x 0 f X o 8 F s 3 D 7 6 4 / F F 6 + C 9 M 1 H L h B N r i U a O Y t O h s W + D 0 6 + N D e 8 r z J c o W U 4 o S j Y r 2 I W j N P c a y X m s T 0 U P D l B L 8 A 5 4 c A Q s t f w K i T e E 2 k T T p d V x v s n U r V f k C 5 V s B f A Z 5 X 7 8 j Z R 7 h s w Q g S 3 1 n c j U G a t v W w 4 / 0 J T + w c b X p f 7 u t v e Q E h 0 9 E U 4 o L 9 W u R t E U M w r s b S 1 N A z K + B s 9 M v T w 2 G e O 0 Z K y 1 0 o / K I z i C O S D x + z 2 O S S A r l K / r 2 C Z i G w g s e K 2 d n 7 f 3 2 l F j O B X G J i P 6 E J J 3 r b g i h u g 8 o W S q D F v P I 1 f b 7 j L 3 j q r M G 9 D i u + h c a b v e o b E w Q 6 0 F H Z p A Q x X A M + e V C + d O s q 2 z 0 a O m o n Q a i O i I F 1 x V w C a y u K 6 l u n w q x f w n k u g c d 0 v l Z J o x m Y J / n 7 I F 1 W y x a K I J I 8 I 4 3 V F x w o n x i 8 J D a s t g y p U V r N w D D r W T Z i f 4 j T d 8 c b h A 7 q 8 u p G V a K H 9 5 x i R l v g h P T J m 5 Y Z a v c c e k v x 9 k J D 0 b X I f E j 6 C u F 5 J Z F A G + u x s l i 8 A d R A Z H y S B d U v 9 g K Y u a X b F J Z + c M p 5 9 W 1 z m T b s m 4 d d o f z c v s j 2 2 g f 9 C E f 7 I f d r W 4 7 m b 4 T O P 7 P 8 X X G O o P h V V 2 k X r 1 F V F / R p j H o 8 k L V S I h + 4 P + h Q y Z x Z X 6 B a P 4 u X H X G M P N W f f I / c S g q 6 u y E e 7 T v 1 B L A Q I t A B Q A A g A I A M V p x l a W r o p w p w A A A P g A A A A S A A A A A A A A A A A A A A A A A A A A A A B D b 2 5 m a W c v U G F j a 2 F n Z S 5 4 b W x Q S w E C L Q A U A A I A C A D F a c Z W D 8 r p q 6 Q A A A D p A A A A E w A A A A A A A A A A A A A A A A D z A A A A W 0 N v b n R l b n R f V H l w Z X N d L n h t b F B L A Q I t A B Q A A g A I A M V p x l Y 0 s v w c c Q M A A E M P A A A T A A A A A A A A A A A A A A A A A O Q B A A B G b 3 J t d W x h c y 9 T Z W N 0 a W 9 u M S 5 t U E s F B g A A A A A D A A M A w g A A A K I F 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p K A A A A A A A A K E o 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E T y U y M E 1 C J T I w Q W d y a U Z v b 2 Q l M j B U c m F 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U R E 9 f T U J f Q W d y a U Z v b 2 R f V H J h Z G V z I i A v P j x F b n R y e S B U e X B l P S J G a W x s Z W R D b 2 1 w b G V 0 Z V J l c 3 V s d F R v V 2 9 y a 3 N o Z W V 0 I i B W Y W x 1 Z T 0 i b D E i I C 8 + P E V u d H J 5 I F R 5 c G U 9 I l J l Y 2 9 2 Z X J 5 V G F y Z 2 V 0 U 2 h l Z X Q i I F Z h b H V l P S J z U 2 h l Z X Q x I i A v P j x F b n R y e S B U e X B l P S J S Z W N v d m V y e V R h c m d l d E N v b H V t b i I g V m F s d W U 9 I m w x I i A v P j x F b n R y e S B U e X B l P S J S Z W N v d m V y e V R h c m d l d F J v d y I g V m F s d W U 9 I m w x I i A v P j x F b n R y e S B U e X B l P S J G a W x s Q 2 9 s d W 1 u V H l w Z X M i I F Z h b H V l P S J z Q m d Z R E J n V T 0 i I C 8 + P E V u d H J 5 I F R 5 c G U 9 I k Z p b G x M Y X N 0 V X B k Y X R l Z C I g V m F s d W U 9 I m Q y M D I z L T A 2 L T A 2 V D E 4 O j E 0 O j E w L j k 4 O D U 1 N D J a I i A v P j x F b n R y e S B U e X B l P S J G a W x s R X J y b 3 J D b 3 V u d C I g V m F s d W U 9 I m w w I i A v P j x F b n R y e S B U e X B l P S J G a W x s R X J y b 3 J D b 2 R l I i B W Y W x 1 Z T 0 i c 1 V u a 2 5 v d 2 4 i I C 8 + P E V u d H J 5 I F R 5 c G U 9 I k Z p b G x D b 3 V u d C I g V m F s d W U 9 I m w y M z A i I C 8 + P E V u d H J 5 I F R 5 c G U 9 I l F 1 Z X J 5 S U Q i I F Z h b H V l P S J z M j A z M z E w O W Y t O D k w M y 0 0 N j Q 1 L T g 5 O W E t N 2 Y 3 M z k 0 M G F m M D F k I i A v P j x F b n R y e S B U e X B l P S J G a W x s Q 2 9 s d W 1 u T m F t Z X M i I F Z h b H V l P S J z W y Z x d W 9 0 O 1 B y b 2 R 1 Y 3 R z J n F 1 b 3 Q 7 L C Z x d W 9 0 O 0 d y b 3 V w a W 5 n J n F 1 b 3 Q 7 L C Z x d W 9 0 O 1 l l Y X I m c X V v d D s s J n F 1 b 3 Q 7 V H J h Z G U m c X V v d D s s J n F 1 b 3 Q 7 V m F s d W U m c X V v d D t d 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1 R E T y B N Q i B B Z 3 J p R m 9 v Z C B U c m F k Z X M v Q 2 h h b m d l Z C B U e X B l L n t Q c m 9 k d W N 0 c y w w f S Z x d W 9 0 O y w m c X V v d D t T Z W N 0 a W 9 u M S 9 U R E 8 g T U I g Q W d y a U Z v b 2 Q g V H J h Z G V z L 0 N o Y W 5 n Z W Q g V H l w Z S 5 7 R 3 J v d X B p b m c s M X 0 m c X V v d D s s J n F 1 b 3 Q 7 U 2 V j d G l v b j E v V E R P I E 1 C I E F n c m l G b 2 9 k I F R y Y W R l c y 9 D a G F u Z 2 V k I F R 5 c G U u e 1 l l Y X I s M n 0 m c X V v d D s s J n F 1 b 3 Q 7 U 2 V j d G l v b j E v V E R P I E 1 C I E F n c m l G b 2 9 k I F R y Y W R l c y 9 D a G F u Z 2 V k I F R 5 c G U u e 1 R y Y W R l L D N 9 J n F 1 b 3 Q 7 L C Z x d W 9 0 O 1 N l Y 3 R p b 2 4 x L 1 R E T y B N Q i B B Z 3 J p R m 9 v Z C B U c m F k Z X M v Q 2 h h b m d l Z C B U e X B l L n t W Y W x 1 Z S w 0 f S Z x d W 9 0 O 1 0 s J n F 1 b 3 Q 7 Q 2 9 s d W 1 u Q 2 9 1 b n Q m c X V v d D s 6 N S w m c X V v d D t L Z X l D b 2 x 1 b W 5 O Y W 1 l c y Z x d W 9 0 O z p b X S w m c X V v d D t D b 2 x 1 b W 5 J Z G V u d G l 0 a W V z J n F 1 b 3 Q 7 O l s m c X V v d D t T Z W N 0 a W 9 u M S 9 U R E 8 g T U I g Q W d y a U Z v b 2 Q g V H J h Z G V z L 0 N o Y W 5 n Z W Q g V H l w Z S 5 7 U H J v Z H V j d H M s M H 0 m c X V v d D s s J n F 1 b 3 Q 7 U 2 V j d G l v b j E v V E R P I E 1 C I E F n c m l G b 2 9 k I F R y Y W R l c y 9 D a G F u Z 2 V k I F R 5 c G U u e 0 d y b 3 V w a W 5 n L D F 9 J n F 1 b 3 Q 7 L C Z x d W 9 0 O 1 N l Y 3 R p b 2 4 x L 1 R E T y B N Q i B B Z 3 J p R m 9 v Z C B U c m F k Z X M v Q 2 h h b m d l Z C B U e X B l L n t Z Z W F y L D J 9 J n F 1 b 3 Q 7 L C Z x d W 9 0 O 1 N l Y 3 R p b 2 4 x L 1 R E T y B N Q i B B Z 3 J p R m 9 v Z C B U c m F k Z X M v Q 2 h h b m d l Z C B U e X B l L n t U c m F k Z S w z f S Z x d W 9 0 O y w m c X V v d D t T Z W N 0 a W 9 u M S 9 U R E 8 g T U I g Q W d y a U Z v b 2 Q g V H J h Z G V z L 0 N o Y W 5 n Z W Q g V H l w Z S 5 7 V m F s d W U s N H 0 m c X V v d D t d L C Z x d W 9 0 O 1 J l b G F 0 a W 9 u c 2 h p c E l u Z m 8 m c X V v d D s 6 W 1 1 9 I i A v P j w v U 3 R h Y m x l R W 5 0 c m l l c z 4 8 L 0 l 0 Z W 0 + P E l 0 Z W 0 + P E l 0 Z W 1 M b 2 N h d G l v b j 4 8 S X R l b V R 5 c G U + R m 9 y b X V s Y T w v S X R l b V R 5 c G U + P E l 0 Z W 1 Q Y X R o P l N l Y 3 R p b 2 4 x L 1 R E T y U y M E 1 C J T I w Q W d y a U Z v b 2 Q l M j B U c m F k Z X M v U 2 9 1 c m N l P C 9 J d G V t U G F 0 a D 4 8 L 0 l 0 Z W 1 M b 2 N h d G l v b j 4 8 U 3 R h Y m x l R W 5 0 c m l l c y A v P j w v S X R l b T 4 8 S X R l b T 4 8 S X R l b U x v Y 2 F 0 a W 9 u P j x J d G V t V H l w Z T 5 G b 3 J t d W x h P C 9 J d G V t V H l w Z T 4 8 S X R l b V B h d G g + U 2 V j d G l v b j E v V E R P J T I w T U I l M j B B Z 3 J p R m 9 v Z C U y M F R y Y W R l c y 9 Q c m 9 t b 3 R l Z C U y M E h l Y W R l c n M 8 L 0 l 0 Z W 1 Q Y X R o P j w v S X R l b U x v Y 2 F 0 a W 9 u P j x T d G F i b G V F b n R y a W V z I C 8 + P C 9 J d G V t P j x J d G V t P j x J d G V t T G 9 j Y X R p b 2 4 + P E l 0 Z W 1 U e X B l P k Z v c m 1 1 b G E 8 L 0 l 0 Z W 1 U e X B l P j x J d G V t U G F 0 a D 5 T Z W N 0 a W 9 u M S 9 U R E 8 l M j B N Q i U y M E F n c m l G b 2 9 k J T I w V H J h Z G V z L 0 N o Y W 5 n Z W Q l M j B U e X B l P C 9 J d G V t U G F 0 a D 4 8 L 0 l 0 Z W 1 M b 2 N h d G l v b j 4 8 U 3 R h Y m x l R W 5 0 c m l l c y A v P j w v S X R l b T 4 8 S X R l b T 4 8 S X R l b U x v Y 2 F 0 a W 9 u P j x J d G V t V H l w Z T 5 G b 3 J t d W x h P C 9 J d G V t V H l w Z T 4 8 S X R l b V B h d G g + U 2 V j d G l v b j E v U 3 R h d E N h b l 9 G Q 1 I 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U 3 R h d E N h b l 9 G Q 1 I i I C 8 + P E V u d H J 5 I F R 5 c G U 9 I k Z p b G x l Z E N v b X B s Z X R l U m V z d W x 0 V G 9 X b 3 J r c 2 h l Z X Q i I F Z h b H V l P S J s M S I g L z 4 8 R W 5 0 c n k g V H l w Z T 0 i U m V j b 3 Z l c n l U Y X J n Z X R T a G V l d C I g V m F s d W U 9 I n N E Y X R h L U Z D U i I g L z 4 8 R W 5 0 c n k g V H l w Z T 0 i U m V j b 3 Z l c n l U Y X J n Z X R D b 2 x 1 b W 4 i I F Z h b H V l P S J s N i I g L z 4 8 R W 5 0 c n k g V H l w Z T 0 i U m V j b 3 Z l c n l U Y X J n Z X R S b 3 c i I F Z h b H V l P S J s M S I g L z 4 8 R W 5 0 c n k g V H l w Z T 0 i R m l s b E N v b H V t b k 5 h b W V z I i B W Y W x 1 Z T 0 i c 1 s m c X V v d D t Z Z W F y J n F 1 b 3 Q 7 L C Z x d W 9 0 O 0 d F T y Z x d W 9 0 O y w m c X V v d D t U e X B l I G 9 m I G N h c 2 g g c m V j Z W l w d H M m c X V v d D s s J n F 1 b 3 Q 7 V k F M V U U m c X V v d D t d I i A v P j x F b n R y e S B U e X B l P S J G a W x s Q 2 9 s d W 1 u V H l w Z X M i I F Z h b H V l P S J z Q X d Z R 0 F 3 P T 0 i I C 8 + P E V u d H J 5 I F R 5 c G U 9 I k Z p b G x M Y X N 0 V X B k Y X R l Z C I g V m F s d W U 9 I m Q y M D I z L T A 2 L T A 2 V D E 4 O j E 0 O j A 4 L j g 1 M z A 5 M j N a I i A v P j x F b n R y e S B U e X B l P S J G a W x s R X J y b 3 J D b 3 V u d C I g V m F s d W U 9 I m w w I i A v P j x F b n R y e S B U e X B l P S J G a W x s R X J y b 3 J D b 2 R l I i B W Y W x 1 Z T 0 i c 1 V u a 2 5 v d 2 4 i I C 8 + P E V u d H J 5 I F R 5 c G U 9 I l F 1 Z X J 5 S U Q i I F Z h b H V l P S J z M 2 Y x Y 2 M y Z D I t M G Y x Y y 0 0 N T U y L T k w M j U t N G M 3 Z m E x N D h i Z j R k I i A v P j x F b n R y e S B U e X B l P S J G a W x s Q 2 9 1 b n Q i I F Z h b H V l P S J s N D g 0 I i A v P j x F b n R y e S B U e X B l P S J B Z G R l Z F R v R G F 0 Y U 1 v Z G V s I i B W Y W x 1 Z T 0 i b D A 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N 0 Y X R D Y W 5 f R k N S L 0 N o Y W 5 n Z W Q g V H l w Z S 5 7 U k V G X 0 R B V E U s M H 0 m c X V v d D s s J n F 1 b 3 Q 7 U 2 V j d G l v b j E v U 3 R h d E N h b l 9 G Q 1 I v Q 2 h h b m d l Z C B U e X B l L n t H R U 8 s M X 0 m c X V v d D s s J n F 1 b 3 Q 7 U 2 V j d G l v b j E v U 3 R h d E N h b l 9 G Q 1 I v Q 2 h h b m d l Z C B U e X B l L n t U e X B l L m 9 m L m N h c 2 g u c m V j Z W l w d H M s M n 0 m c X V v d D s s J n F 1 b 3 Q 7 U 2 V j d G l v b j E v U 3 R h d E N h b l 9 G Q 1 I v Q 2 h h b m d l Z C B U e X B l L n t W Q U x V R S w z f S Z x d W 9 0 O 1 0 s J n F 1 b 3 Q 7 Q 2 9 s d W 1 u Q 2 9 1 b n Q m c X V v d D s 6 N C w m c X V v d D t L Z X l D b 2 x 1 b W 5 O Y W 1 l c y Z x d W 9 0 O z p b X S w m c X V v d D t D b 2 x 1 b W 5 J Z G V u d G l 0 a W V z J n F 1 b 3 Q 7 O l s m c X V v d D t T Z W N 0 a W 9 u M S 9 T d G F 0 Q 2 F u X 0 Z D U i 9 D a G F u Z 2 V k I F R 5 c G U u e 1 J F R l 9 E Q V R F L D B 9 J n F 1 b 3 Q 7 L C Z x d W 9 0 O 1 N l Y 3 R p b 2 4 x L 1 N 0 Y X R D Y W 5 f R k N S L 0 N o Y W 5 n Z W Q g V H l w Z S 5 7 R 0 V P L D F 9 J n F 1 b 3 Q 7 L C Z x d W 9 0 O 1 N l Y 3 R p b 2 4 x L 1 N 0 Y X R D Y W 5 f R k N S L 0 N o Y W 5 n Z W Q g V H l w Z S 5 7 V H l w Z S 5 v Z i 5 j Y X N o L n J l Y 2 V p c H R z L D J 9 J n F 1 b 3 Q 7 L C Z x d W 9 0 O 1 N l Y 3 R p b 2 4 x L 1 N 0 Y X R D Y W 5 f R k N S L 0 N o Y W 5 n Z W Q g V H l w Z S 5 7 V k F M V U U s M 3 0 m c X V v d D t d L C Z x d W 9 0 O 1 J l b G F 0 a W 9 u c 2 h p c E l u Z m 8 m c X V v d D s 6 W 1 1 9 I i A v P j w v U 3 R h Y m x l R W 5 0 c m l l c z 4 8 L 0 l 0 Z W 0 + P E l 0 Z W 0 + P E l 0 Z W 1 M b 2 N h d G l v b j 4 8 S X R l b V R 5 c G U + R m 9 y b X V s Y T w v S X R l b V R 5 c G U + P E l 0 Z W 1 Q Y X R o P l N l Y 3 R p b 2 4 x L 1 N 0 Y X R D Y W 5 f R k N S L 1 N v d X J j Z T w v S X R l b V B h d G g + P C 9 J d G V t T G 9 j Y X R p b 2 4 + P F N 0 Y W J s Z U V u d H J p Z X M g L z 4 8 L 0 l 0 Z W 0 + P E l 0 Z W 0 + P E l 0 Z W 1 M b 2 N h d G l v b j 4 8 S X R l b V R 5 c G U + R m 9 y b X V s Y T w v S X R l b V R 5 c G U + P E l 0 Z W 1 Q Y X R o P l N l Y 3 R p b 2 4 x L 1 N 0 Y X R D Y W 5 f R k N S L 1 B y b 2 1 v d G V k J T I w S G V h Z G V y c z w v S X R l b V B h d G g + P C 9 J d G V t T G 9 j Y X R p b 2 4 + P F N 0 Y W J s Z U V u d H J p Z X M g L z 4 8 L 0 l 0 Z W 0 + P E l 0 Z W 0 + P E l 0 Z W 1 M b 2 N h d G l v b j 4 8 S X R l b V R 5 c G U + R m 9 y b X V s Y T w v S X R l b V R 5 c G U + P E l 0 Z W 1 Q Y X R o P l N l Y 3 R p b 2 4 x L 1 N 0 Y X R D Y W 5 f R k N S L 0 N o Y W 5 n Z W Q l M j B U e X B l P C 9 J d G V t U G F 0 a D 4 8 L 0 l 0 Z W 1 M b 2 N h d G l v b j 4 8 U 3 R h Y m x l R W 5 0 c m l l c y A v P j w v S X R l b T 4 8 S X R l b T 4 8 S X R l b U x v Y 2 F 0 a W 9 u P j x J d G V t V H l w Z T 5 G b 3 J t d W x h P C 9 J d G V t V H l w Z T 4 8 S X R l b V B h d G g + U 2 V j d G l v b j E v U 3 R h d E N h b l 9 G Q 1 I v U m V u Y W 1 l Z C U y M E N v b H V t b n M 8 L 0 l 0 Z W 1 Q Y X R o P j w v S X R l b U x v Y 2 F 0 a W 9 u P j x T d G F i b G V F b n R y a W V z I C 8 + P C 9 J d G V t P j x J d G V t P j x J d G V t T G 9 j Y X R p b 2 4 + P E l 0 Z W 1 U e X B l P k Z v c m 1 1 b G E 8 L 0 l 0 Z W 1 U e X B l P j x J d G V t U G F 0 a D 5 T Z W N 0 a W 9 u M S 9 T d G F 0 Q 2 F u X 0 V t c G x v e W 1 l b n 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U 3 R h d E N h b l 9 F b X B s b 3 l t Z W 5 0 I i A v P j x F b n R y e S B U e X B l P S J G a W x s Z W R D b 2 1 w b G V 0 Z V J l c 3 V s d F R v V 2 9 y a 3 N o Z W V 0 I i B W Y W x 1 Z T 0 i b D E i I C 8 + P E V u d H J 5 I F R 5 c G U 9 I l J l Y 2 9 2 Z X J 5 V G F y Z 2 V 0 U 2 h l Z X Q i I F Z h b H V l P S J z T G 9 h Z C 1 F b X B s b 3 l t Z W 5 0 I i A v P j x F b n R y e S B U e X B l P S J S Z W N v d m V y e V R h c m d l d E N v b H V t b i I g V m F s d W U 9 I m w x I i A v P j x F b n R y e S B U e X B l P S J S Z W N v d m V y e V R h c m d l d F J v d y I g V m F s d W U 9 I m w x I i A v P j x F b n R y e S B U e X B l P S J G a W x s R X J y b 3 J D b 2 R l I i B W Y W x 1 Z T 0 i c 1 V u a 2 5 v d 2 4 i I C 8 + P E V u d H J 5 I F R 5 c G U 9 I k Z p b G x F c n J v c k N v d W 5 0 I i B W Y W x 1 Z T 0 i b D A i I C 8 + P E V u d H J 5 I F R 5 c G U 9 I k Z p b G x M Y X N 0 V X B k Y X R l Z C I g V m F s d W U 9 I m Q y M D I z L T A 2 L T A 2 V D E 4 O j E 0 O j E x L j A y M z Q 2 N T R a I i A v P j x F b n R y e S B U e X B l P S J G a W x s Q 2 9 s d W 1 u V H l w Z X M i I F Z h b H V l P S J z Q m d Z R 0 F 3 V U Z C U V V G Q l F V R k J R V U Z C U V V G I i A v P j x F b n R y e S B U e X B l P S J G a W x s Q 2 9 s d W 1 u T m F t Z X M i I F Z h b H V l P S J z W y Z x d W 9 0 O 0 1 l Y X N 1 c m U m c X V v d D s s J n F 1 b 3 Q 7 S W 5 k d X N 0 c n k m c X V v d D s s J n F 1 b 3 Q 7 U 2 V j d G 9 y J n F 1 b 3 Q 7 L C Z x d W 9 0 O 1 l l Y X I m c X V v d D s s J n F 1 b 3 Q 7 T m V 3 Z m 9 1 b m R s Y W 5 k I G F u Z C B M Y W J y Y W R v c i Z x d W 9 0 O y w m c X V v d D t Q c m l u Y 2 U g R W R 3 Y X J k I E l z b G F u Z C Z x d W 9 0 O y w m c X V v d D t O b 3 Z h I F N j b 3 R p Y S Z x d W 9 0 O y w m c X V v d D t O Z X c g Q n J 1 b n N 3 a W N r J n F 1 b 3 Q 7 L C Z x d W 9 0 O 1 F 1 Z W J l Y y Z x d W 9 0 O y w m c X V v d D t P b n R h c m l v J n F 1 b 3 Q 7 L C Z x d W 9 0 O 0 1 h b m l 0 b 2 J h J n F 1 b 3 Q 7 L C Z x d W 9 0 O 1 N h c 2 t h d G N o Z X d h b i Z x d W 9 0 O y w m c X V v d D t B b G J l c n R h J n F 1 b 3 Q 7 L C Z x d W 9 0 O 0 J y a X R p c 2 g g Q 2 9 s d W 1 i a W E m c X V v d D s s J n F 1 b 3 Q 7 W X V r b 2 4 m c X V v d D s s J n F 1 b 3 Q 7 T m 9 y d G h 3 Z X N 0 I F R l c n J p d G 9 y a W V z J n F 1 b 3 Q 7 L C Z x d W 9 0 O 0 5 1 b m F 2 d X Q m c X V v d D s s J n F 1 b 3 Q 7 Q 2 F u Y W R h J n F 1 b 3 Q 7 X S I g L z 4 8 R W 5 0 c n k g V H l w Z T 0 i U X V l c n l J R C I g V m F s d W U 9 I n N h Z m M 2 Y z M w M C 0 2 M G I x L T R i N m E t O W Y x Y S 1 m N z c 5 Z D g 1 M D M 4 Z G Q i I C 8 + P E V u d H J 5 I F R 5 c G U 9 I k Z p b G x D b 3 V u d C I g V m F s d W U 9 I m w x M z I i I C 8 + P E V u d H J 5 I F R 5 c G U 9 I k F k Z G V k V G 9 E Y X R h T W 9 k Z W w i I F Z h b H V l P S J s M C 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N 0 Y X R D Y W 5 f R W 1 w b G 9 5 b W V u d C 9 Q a X Z v d G V k I E N v b H V t b i 5 7 T W V h c 3 V y Z S w w f S Z x d W 9 0 O y w m c X V v d D t T Z W N 0 a W 9 u M S 9 T d G F 0 Q 2 F u X 0 V t c G x v e W 1 l b n Q v U G l 2 b 3 R l Z C B D b 2 x 1 b W 4 u e 0 l u Z H V z d H J 5 L D F 9 J n F 1 b 3 Q 7 L C Z x d W 9 0 O 1 N l Y 3 R p b 2 4 x L 1 N 0 Y X R D Y W 5 f R W 1 w b G 9 5 b W V u d C 9 Q a X Z v d G V k I E N v b H V t b i 5 7 U 2 V j d G 9 y L D J 9 J n F 1 b 3 Q 7 L C Z x d W 9 0 O 1 N l Y 3 R p b 2 4 x L 1 N 0 Y X R D Y W 5 f R W 1 w b G 9 5 b W V u d C 9 Q a X Z v d G V k I E N v b H V t b i 5 7 W W V h c i w z f S Z x d W 9 0 O y w m c X V v d D t T Z W N 0 a W 9 u M S 9 T d G F 0 Q 2 F u X 0 V t c G x v e W 1 l b n Q v U G l 2 b 3 R l Z C B D b 2 x 1 b W 4 u e 0 5 l d 2 Z v d W 5 k b G F u Z C B h b m Q g T G F i c m F k b 3 I s N X 0 m c X V v d D s s J n F 1 b 3 Q 7 U 2 V j d G l v b j E v U 3 R h d E N h b l 9 F b X B s b 3 l t Z W 5 0 L 1 B p d m 9 0 Z W Q g Q 2 9 s d W 1 u L n t Q c m l u Y 2 U g R W R 3 Y X J k I E l z b G F u Z C w 2 f S Z x d W 9 0 O y w m c X V v d D t T Z W N 0 a W 9 u M S 9 T d G F 0 Q 2 F u X 0 V t c G x v e W 1 l b n Q v U G l 2 b 3 R l Z C B D b 2 x 1 b W 4 u e 0 5 v d m E g U 2 N v d G l h L D d 9 J n F 1 b 3 Q 7 L C Z x d W 9 0 O 1 N l Y 3 R p b 2 4 x L 1 N 0 Y X R D Y W 5 f R W 1 w b G 9 5 b W V u d C 9 Q a X Z v d G V k I E N v b H V t b i 5 7 T m V 3 I E J y d W 5 z d 2 l j a y w 4 f S Z x d W 9 0 O y w m c X V v d D t T Z W N 0 a W 9 u M S 9 T d G F 0 Q 2 F u X 0 V t c G x v e W 1 l b n Q v U G l 2 b 3 R l Z C B D b 2 x 1 b W 4 u e 1 F 1 Z W J l Y y w 5 f S Z x d W 9 0 O y w m c X V v d D t T Z W N 0 a W 9 u M S 9 T d G F 0 Q 2 F u X 0 V t c G x v e W 1 l b n Q v U G l 2 b 3 R l Z C B D b 2 x 1 b W 4 u e 0 9 u d G F y a W 8 s M T B 9 J n F 1 b 3 Q 7 L C Z x d W 9 0 O 1 N l Y 3 R p b 2 4 x L 1 N 0 Y X R D Y W 5 f R W 1 w b G 9 5 b W V u d C 9 Q a X Z v d G V k I E N v b H V t b i 5 7 T W F u a X R v Y m E s M T F 9 J n F 1 b 3 Q 7 L C Z x d W 9 0 O 1 N l Y 3 R p b 2 4 x L 1 N 0 Y X R D Y W 5 f R W 1 w b G 9 5 b W V u d C 9 Q a X Z v d G V k I E N v b H V t b i 5 7 U 2 F z a 2 F 0 Y 2 h l d 2 F u L D E y f S Z x d W 9 0 O y w m c X V v d D t T Z W N 0 a W 9 u M S 9 T d G F 0 Q 2 F u X 0 V t c G x v e W 1 l b n Q v U G l 2 b 3 R l Z C B D b 2 x 1 b W 4 u e 0 F s Y m V y d G E s M T N 9 J n F 1 b 3 Q 7 L C Z x d W 9 0 O 1 N l Y 3 R p b 2 4 x L 1 N 0 Y X R D Y W 5 f R W 1 w b G 9 5 b W V u d C 9 Q a X Z v d G V k I E N v b H V t b i 5 7 Q n J p d G l z a C B D b 2 x 1 b W J p Y S w x N H 0 m c X V v d D s s J n F 1 b 3 Q 7 U 2 V j d G l v b j E v U 3 R h d E N h b l 9 F b X B s b 3 l t Z W 5 0 L 1 B p d m 9 0 Z W Q g Q 2 9 s d W 1 u L n t Z d W t v b i w x N X 0 m c X V v d D s s J n F 1 b 3 Q 7 U 2 V j d G l v b j E v U 3 R h d E N h b l 9 F b X B s b 3 l t Z W 5 0 L 1 B p d m 9 0 Z W Q g Q 2 9 s d W 1 u L n t O b 3 J 0 a H d l c 3 Q g V G V y c m l 0 b 3 J p Z X M s M T d 9 J n F 1 b 3 Q 7 L C Z x d W 9 0 O 1 N l Y 3 R p b 2 4 x L 1 N 0 Y X R D Y W 5 f R W 1 w b G 9 5 b W V u d C 9 Q a X Z v d G V k I E N v b H V t b i 5 7 T n V u Y X Z 1 d C w x O H 0 m c X V v d D s s J n F 1 b 3 Q 7 U 2 V j d G l v b j E v U 3 R h d E N h b l 9 F b X B s b 3 l t Z W 5 0 L 1 B p d m 9 0 Z W Q g Q 2 9 s d W 1 u L n t D Y W 5 h Z G E s N H 0 m c X V v d D t d L C Z x d W 9 0 O 0 N v b H V t b k N v d W 5 0 J n F 1 b 3 Q 7 O j E 4 L C Z x d W 9 0 O 0 t l e U N v b H V t b k 5 h b W V z J n F 1 b 3 Q 7 O l t d L C Z x d W 9 0 O 0 N v b H V t b k l k Z W 5 0 a X R p Z X M m c X V v d D s 6 W y Z x d W 9 0 O 1 N l Y 3 R p b 2 4 x L 1 N 0 Y X R D Y W 5 f R W 1 w b G 9 5 b W V u d C 9 Q a X Z v d G V k I E N v b H V t b i 5 7 T W V h c 3 V y Z S w w f S Z x d W 9 0 O y w m c X V v d D t T Z W N 0 a W 9 u M S 9 T d G F 0 Q 2 F u X 0 V t c G x v e W 1 l b n Q v U G l 2 b 3 R l Z C B D b 2 x 1 b W 4 u e 0 l u Z H V z d H J 5 L D F 9 J n F 1 b 3 Q 7 L C Z x d W 9 0 O 1 N l Y 3 R p b 2 4 x L 1 N 0 Y X R D Y W 5 f R W 1 w b G 9 5 b W V u d C 9 Q a X Z v d G V k I E N v b H V t b i 5 7 U 2 V j d G 9 y L D J 9 J n F 1 b 3 Q 7 L C Z x d W 9 0 O 1 N l Y 3 R p b 2 4 x L 1 N 0 Y X R D Y W 5 f R W 1 w b G 9 5 b W V u d C 9 Q a X Z v d G V k I E N v b H V t b i 5 7 W W V h c i w z f S Z x d W 9 0 O y w m c X V v d D t T Z W N 0 a W 9 u M S 9 T d G F 0 Q 2 F u X 0 V t c G x v e W 1 l b n Q v U G l 2 b 3 R l Z C B D b 2 x 1 b W 4 u e 0 5 l d 2 Z v d W 5 k b G F u Z C B h b m Q g T G F i c m F k b 3 I s N X 0 m c X V v d D s s J n F 1 b 3 Q 7 U 2 V j d G l v b j E v U 3 R h d E N h b l 9 F b X B s b 3 l t Z W 5 0 L 1 B p d m 9 0 Z W Q g Q 2 9 s d W 1 u L n t Q c m l u Y 2 U g R W R 3 Y X J k I E l z b G F u Z C w 2 f S Z x d W 9 0 O y w m c X V v d D t T Z W N 0 a W 9 u M S 9 T d G F 0 Q 2 F u X 0 V t c G x v e W 1 l b n Q v U G l 2 b 3 R l Z C B D b 2 x 1 b W 4 u e 0 5 v d m E g U 2 N v d G l h L D d 9 J n F 1 b 3 Q 7 L C Z x d W 9 0 O 1 N l Y 3 R p b 2 4 x L 1 N 0 Y X R D Y W 5 f R W 1 w b G 9 5 b W V u d C 9 Q a X Z v d G V k I E N v b H V t b i 5 7 T m V 3 I E J y d W 5 z d 2 l j a y w 4 f S Z x d W 9 0 O y w m c X V v d D t T Z W N 0 a W 9 u M S 9 T d G F 0 Q 2 F u X 0 V t c G x v e W 1 l b n Q v U G l 2 b 3 R l Z C B D b 2 x 1 b W 4 u e 1 F 1 Z W J l Y y w 5 f S Z x d W 9 0 O y w m c X V v d D t T Z W N 0 a W 9 u M S 9 T d G F 0 Q 2 F u X 0 V t c G x v e W 1 l b n Q v U G l 2 b 3 R l Z C B D b 2 x 1 b W 4 u e 0 9 u d G F y a W 8 s M T B 9 J n F 1 b 3 Q 7 L C Z x d W 9 0 O 1 N l Y 3 R p b 2 4 x L 1 N 0 Y X R D Y W 5 f R W 1 w b G 9 5 b W V u d C 9 Q a X Z v d G V k I E N v b H V t b i 5 7 T W F u a X R v Y m E s M T F 9 J n F 1 b 3 Q 7 L C Z x d W 9 0 O 1 N l Y 3 R p b 2 4 x L 1 N 0 Y X R D Y W 5 f R W 1 w b G 9 5 b W V u d C 9 Q a X Z v d G V k I E N v b H V t b i 5 7 U 2 F z a 2 F 0 Y 2 h l d 2 F u L D E y f S Z x d W 9 0 O y w m c X V v d D t T Z W N 0 a W 9 u M S 9 T d G F 0 Q 2 F u X 0 V t c G x v e W 1 l b n Q v U G l 2 b 3 R l Z C B D b 2 x 1 b W 4 u e 0 F s Y m V y d G E s M T N 9 J n F 1 b 3 Q 7 L C Z x d W 9 0 O 1 N l Y 3 R p b 2 4 x L 1 N 0 Y X R D Y W 5 f R W 1 w b G 9 5 b W V u d C 9 Q a X Z v d G V k I E N v b H V t b i 5 7 Q n J p d G l z a C B D b 2 x 1 b W J p Y S w x N H 0 m c X V v d D s s J n F 1 b 3 Q 7 U 2 V j d G l v b j E v U 3 R h d E N h b l 9 F b X B s b 3 l t Z W 5 0 L 1 B p d m 9 0 Z W Q g Q 2 9 s d W 1 u L n t Z d W t v b i w x N X 0 m c X V v d D s s J n F 1 b 3 Q 7 U 2 V j d G l v b j E v U 3 R h d E N h b l 9 F b X B s b 3 l t Z W 5 0 L 1 B p d m 9 0 Z W Q g Q 2 9 s d W 1 u L n t O b 3 J 0 a H d l c 3 Q g V G V y c m l 0 b 3 J p Z X M s M T d 9 J n F 1 b 3 Q 7 L C Z x d W 9 0 O 1 N l Y 3 R p b 2 4 x L 1 N 0 Y X R D Y W 5 f R W 1 w b G 9 5 b W V u d C 9 Q a X Z v d G V k I E N v b H V t b i 5 7 T n V u Y X Z 1 d C w x O H 0 m c X V v d D s s J n F 1 b 3 Q 7 U 2 V j d G l v b j E v U 3 R h d E N h b l 9 F b X B s b 3 l t Z W 5 0 L 1 B p d m 9 0 Z W Q g Q 2 9 s d W 1 u L n t D Y W 5 h Z G E s N H 0 m c X V v d D t d L C Z x d W 9 0 O 1 J l b G F 0 a W 9 u c 2 h p c E l u Z m 8 m c X V v d D s 6 W 1 1 9 I i A v P j w v U 3 R h Y m x l R W 5 0 c m l l c z 4 8 L 0 l 0 Z W 0 + P E l 0 Z W 0 + P E l 0 Z W 1 M b 2 N h d G l v b j 4 8 S X R l b V R 5 c G U + R m 9 y b X V s Y T w v S X R l b V R 5 c G U + P E l 0 Z W 1 Q Y X R o P l N l Y 3 R p b 2 4 x L 1 N 0 Y X R D Y W 5 f R W 1 w b G 9 5 b W V u d C 9 T b 3 V y Y 2 U 8 L 0 l 0 Z W 1 Q Y X R o P j w v S X R l b U x v Y 2 F 0 a W 9 u P j x T d G F i b G V F b n R y a W V z I C 8 + P C 9 J d G V t P j x J d G V t P j x J d G V t T G 9 j Y X R p b 2 4 + P E l 0 Z W 1 U e X B l P k Z v c m 1 1 b G E 8 L 0 l 0 Z W 1 U e X B l P j x J d G V t U G F 0 a D 5 T Z W N 0 a W 9 u M S 9 T d G F 0 Q 2 F u X 0 V t c G x v e W 1 l b n Q v U H J v b W 9 0 Z W Q l M j B I Z W F k Z X J z P C 9 J d G V t U G F 0 a D 4 8 L 0 l 0 Z W 1 M b 2 N h d G l v b j 4 8 U 3 R h Y m x l R W 5 0 c m l l c y A v P j w v S X R l b T 4 8 S X R l b T 4 8 S X R l b U x v Y 2 F 0 a W 9 u P j x J d G V t V H l w Z T 5 G b 3 J t d W x h P C 9 J d G V t V H l w Z T 4 8 S X R l b V B h d G g + U 2 V j d G l v b j E v U 3 R h d E N h b l 9 F b X B s b 3 l t Z W 5 0 L 0 N o Y W 5 n Z W Q l M j B U e X B l P C 9 J d G V t U G F 0 a D 4 8 L 0 l 0 Z W 1 M b 2 N h d G l v b j 4 8 U 3 R h Y m x l R W 5 0 c m l l c y A v P j w v S X R l b T 4 8 S X R l b T 4 8 S X R l b U x v Y 2 F 0 a W 9 u P j x J d G V t V H l w Z T 5 G b 3 J t d W x h P C 9 J d G V t V H l w Z T 4 8 S X R l b V B h d G g + U 2 V j d G l v b j E v U 3 R h d E N h b l 9 F b X B s b 3 l t Z W 5 0 L 0 Z p b H R l c m V k J T I w U m 9 3 c z w v S X R l b V B h d G g + P C 9 J d G V t T G 9 j Y X R p b 2 4 + P F N 0 Y W J s Z U V u d H J p Z X M g L z 4 8 L 0 l 0 Z W 0 + P E l 0 Z W 0 + P E l 0 Z W 1 M b 2 N h d G l v b j 4 8 S X R l b V R 5 c G U + R m 9 y b X V s Y T w v S X R l b V R 5 c G U + P E l 0 Z W 1 Q Y X R o P l N l Y 3 R p b 2 4 x L 1 N 0 Y X R D Y W 5 f R W 1 w b G 9 5 b W V u d C 9 S Z X B s Y W N l Z C U y M E V y c m 9 y c z w v S X R l b V B h d G g + P C 9 J d G V t T G 9 j Y X R p b 2 4 + P F N 0 Y W J s Z U V u d H J p Z X M g L z 4 8 L 0 l 0 Z W 0 + P E l 0 Z W 0 + P E l 0 Z W 1 M b 2 N h d G l v b j 4 8 S X R l b V R 5 c G U + R m 9 y b X V s Y T w v S X R l b V R 5 c G U + P E l 0 Z W 1 Q Y X R o P l N l Y 3 R p b 2 4 x L 1 N 0 Y X R D Y W 5 f R W 1 w b G 9 5 b W V u d C 9 Q a X Z v d G V k J T I w Q 2 9 s d W 1 u P C 9 J d G V t U G F 0 a D 4 8 L 0 l 0 Z W 1 M b 2 N h d G l v b j 4 8 U 3 R h Y m x l R W 5 0 c m l l c y A v P j w v S X R l b T 4 8 S X R l b T 4 8 S X R l b U x v Y 2 F 0 a W 9 u P j x J d G V t V H l w Z T 5 G b 3 J t d W x h P C 9 J d G V t V H l w Z T 4 8 S X R l b V B h d G g + U 2 V j d G l v b j E v U 3 R h d E N h b l 9 F b X B s b 3 l t Z W 5 0 L 1 J l b W 9 2 Z W Q l M j B D b 2 x 1 b W 5 z P C 9 J d G V t U G F 0 a D 4 8 L 0 l 0 Z W 1 M b 2 N h d G l v b j 4 8 U 3 R h Y m x l R W 5 0 c m l l c y A v P j w v S X R l b T 4 8 S X R l b T 4 8 S X R l b U x v Y 2 F 0 a W 9 u P j x J d G V t V H l w Z T 5 G b 3 J t d W x h P C 9 J d G V t V H l w Z T 4 8 S X R l b V B h d G g + U 2 V j d G l v b j E v U 3 R h d E N h b l 9 F b X B s b 3 l t Z W 5 0 L 1 J l b 3 J k Z X J l Z C U y M E N v b H V t b n M 8 L 0 l 0 Z W 1 Q Y X R o P j w v S X R l b U x v Y 2 F 0 a W 9 u P j x T d G F i b G V F b n R y a W V z I C 8 + P C 9 J d G V t P j x J d G V t P j x J d G V t T G 9 j Y X R p b 2 4 + P E l 0 Z W 1 U e X B l P k Z v c m 1 1 b G E 8 L 0 l 0 Z W 1 U e X B l P j x J d G V t U G F 0 a D 5 T Z W N 0 a W 9 u M S 9 T d G F 0 Q 2 F u X 0 Z v b 2 R f b W F u d W Z h Y 3 R 1 c m l u Z z 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T d G F 0 Q 2 F u X 0 Z v b 2 R f b W F u d W Z h Y 3 R 1 c m l u Z y I g L z 4 8 R W 5 0 c n k g V H l w Z T 0 i R m l s b G V k Q 2 9 t c G x l d G V S Z X N 1 b H R U b 1 d v c m t z a G V l d C I g V m F s d W U 9 I m w x I i A v P j x F b n R y e S B U e X B l P S J S Z W N v d m V y e V R h c m d l d F N o Z W V 0 I i B W Y W x 1 Z T 0 i c 0 R h d G E g L S B G b 2 9 k I E 1 h b n V m Y W N 0 d X J p b m c i I C 8 + P E V u d H J 5 I F R 5 c G U 9 I l J l Y 2 9 2 Z X J 5 V G F y Z 2 V 0 Q 2 9 s d W 1 u I i B W Y W x 1 Z T 0 i b D c i I C 8 + P E V u d H J 5 I F R 5 c G U 9 I l J l Y 2 9 2 Z X J 5 V G F y Z 2 V 0 U m 9 3 I i B W Y W x 1 Z T 0 i b D E i I C 8 + P E V u d H J 5 I F R 5 c G U 9 I k Z p b G x D b 2 x 1 b W 5 U e X B l c y I g V m F s d W U 9 I n N B d 1 l H Q l E 9 P S I g L z 4 8 R W 5 0 c n k g V H l w Z T 0 i R m l s b E x h c 3 R V c G R h d G V k I i B W Y W x 1 Z T 0 i Z D I w M j M t M D Y t M D Z U M T g 6 M T Q 6 M D g u O D g 5 M D A x N V o i I C 8 + P E V u d H J 5 I F R 5 c G U 9 I k Z p b G x F c n J v c k N v d W 5 0 I i B W Y W x 1 Z T 0 i b D A i I C 8 + P E V u d H J 5 I F R 5 c G U 9 I k Z p b G x F c n J v c k N v Z G U i I F Z h b H V l P S J z V W 5 r b m 9 3 b i I g L z 4 8 R W 5 0 c n k g V H l w Z T 0 i R m l s b E N v d W 5 0 I i B W Y W x 1 Z T 0 i b D Y 0 O S I g L z 4 8 R W 5 0 c n k g V H l w Z T 0 i U X V l c n l J R C I g V m F s d W U 9 I n N i O T A w N j A 5 O C 1 i Z D g z L T Q 5 M 2 Y t O T l l M y 0 1 N T E z M T A 3 M G N h N z k i I C 8 + P E V u d H J 5 I F R 5 c G U 9 I k Z p b G x D b 2 x 1 b W 5 O Y W 1 l c y I g V m F s d W U 9 I n N b J n F 1 b 3 Q 7 W W V h c i Z x d W 9 0 O y w m c X V v d D t H R U 8 m c X V v d D s s J n F 1 b 3 Q 7 S W 5 k d X N 0 c n k m c X V v d D s s J n F 1 b 3 Q 7 V m F s d W U m c X V v d D t d I i A v P j x F b n R y e S B U e X B l P S J G a W x s U 3 R h d H V z I i B W Y W x 1 Z T 0 i c 0 N v b X B s Z X R l I i A v P j x F b n R y e S B U e X B l P S J B Z G R l Z F R v R G F 0 Y U 1 v Z G V s I i B W Y W x 1 Z T 0 i b D A i I C 8 + P E V u d H J 5 I F R 5 c G U 9 I l J l b G F 0 a W 9 u c 2 h p c E l u Z m 9 D b 2 5 0 Y W l u Z X I i I F Z h b H V l P S J z e y Z x d W 9 0 O 2 N v b H V t b k N v d W 5 0 J n F 1 b 3 Q 7 O j Q s J n F 1 b 3 Q 7 a 2 V 5 Q 2 9 s d W 1 u T m F t Z X M m c X V v d D s 6 W 1 0 s J n F 1 b 3 Q 7 c X V l c n l S Z W x h d G l v b n N o a X B z J n F 1 b 3 Q 7 O l t d L C Z x d W 9 0 O 2 N v b H V t b k l k Z W 5 0 a X R p Z X M m c X V v d D s 6 W y Z x d W 9 0 O 1 N l Y 3 R p b 2 4 x L 1 N 0 Y X R D Y W 5 f R m 9 v Z F 9 t Y W 5 1 Z m F j d H V y a W 5 n L 0 N o Y W 5 n Z W Q g V H l w Z S 5 7 W W V h c i w y f S Z x d W 9 0 O y w m c X V v d D t T Z W N 0 a W 9 u M S 9 T d G F 0 Q 2 F u X 0 Z v b 2 R f b W F u d W Z h Y 3 R 1 c m l u Z y 9 D a G F u Z 2 V k I F R 5 c G U u e 0 d F T y w x f S Z x d W 9 0 O y w m c X V v d D t T Z W N 0 a W 9 u M S 9 T d G F 0 Q 2 F u X 0 Z v b 2 R f b W F u d W Z h Y 3 R 1 c m l u Z y 9 D a G F u Z 2 V k I F R 5 c G U u e 0 l u Z H V z d H J 5 L D B 9 J n F 1 b 3 Q 7 L C Z x d W 9 0 O 1 N l Y 3 R p b 2 4 x L 1 N 0 Y X R D Y W 5 f R m 9 v Z F 9 t Y W 5 1 Z m F j d H V y a W 5 n L 0 N o Y W 5 n Z W Q g V H l w Z S 5 7 V m F s d W U s M 3 0 m c X V v d D t d L C Z x d W 9 0 O 0 N v b H V t b k N v d W 5 0 J n F 1 b 3 Q 7 O j Q s J n F 1 b 3 Q 7 S 2 V 5 Q 2 9 s d W 1 u T m F t Z X M m c X V v d D s 6 W 1 0 s J n F 1 b 3 Q 7 Q 2 9 s d W 1 u S W R l b n R p d G l l c y Z x d W 9 0 O z p b J n F 1 b 3 Q 7 U 2 V j d G l v b j E v U 3 R h d E N h b l 9 G b 2 9 k X 2 1 h b n V m Y W N 0 d X J p b m c v Q 2 h h b m d l Z C B U e X B l L n t Z Z W F y L D J 9 J n F 1 b 3 Q 7 L C Z x d W 9 0 O 1 N l Y 3 R p b 2 4 x L 1 N 0 Y X R D Y W 5 f R m 9 v Z F 9 t Y W 5 1 Z m F j d H V y a W 5 n L 0 N o Y W 5 n Z W Q g V H l w Z S 5 7 R 0 V P L D F 9 J n F 1 b 3 Q 7 L C Z x d W 9 0 O 1 N l Y 3 R p b 2 4 x L 1 N 0 Y X R D Y W 5 f R m 9 v Z F 9 t Y W 5 1 Z m F j d H V y a W 5 n L 0 N o Y W 5 n Z W Q g V H l w Z S 5 7 S W 5 k d X N 0 c n k s M H 0 m c X V v d D s s J n F 1 b 3 Q 7 U 2 V j d G l v b j E v U 3 R h d E N h b l 9 G b 2 9 k X 2 1 h b n V m Y W N 0 d X J p b m c v Q 2 h h b m d l Z C B U e X B l L n t W Y W x 1 Z S w z f S Z x d W 9 0 O 1 0 s J n F 1 b 3 Q 7 U m V s Y X R p b 2 5 z a G l w S W 5 m b y Z x d W 9 0 O z p b X X 0 i I C 8 + P C 9 T d G F i b G V F b n R y a W V z P j w v S X R l b T 4 8 S X R l b T 4 8 S X R l b U x v Y 2 F 0 a W 9 u P j x J d G V t V H l w Z T 5 G b 3 J t d W x h P C 9 J d G V t V H l w Z T 4 8 S X R l b V B h d G g + U 2 V j d G l v b j E v U 3 R h d E N h b l 9 G b 2 9 k X 2 1 h b n V m Y W N 0 d X J p b m c v U 2 9 1 c m N l P C 9 J d G V t U G F 0 a D 4 8 L 0 l 0 Z W 1 M b 2 N h d G l v b j 4 8 U 3 R h Y m x l R W 5 0 c m l l c y A v P j w v S X R l b T 4 8 S X R l b T 4 8 S X R l b U x v Y 2 F 0 a W 9 u P j x J d G V t V H l w Z T 5 G b 3 J t d W x h P C 9 J d G V t V H l w Z T 4 8 S X R l b V B h d G g + U 2 V j d G l v b j E v U 3 R h d E N h b l 9 G b 2 9 k X 2 1 h b n V m Y W N 0 d X J p b m c v U H J v b W 9 0 Z W Q l M j B I Z W F k Z X J z P C 9 J d G V t U G F 0 a D 4 8 L 0 l 0 Z W 1 M b 2 N h d G l v b j 4 8 U 3 R h Y m x l R W 5 0 c m l l c y A v P j w v S X R l b T 4 8 S X R l b T 4 8 S X R l b U x v Y 2 F 0 a W 9 u P j x J d G V t V H l w Z T 5 G b 3 J t d W x h P C 9 J d G V t V H l w Z T 4 8 S X R l b V B h d G g + U 2 V j d G l v b j E v U 3 R h d E N h b l 9 G b 2 9 k X 2 1 h b n V m Y W N 0 d X J p b m c v Q 2 h h b m d l Z C U y M F R 5 c G U 8 L 0 l 0 Z W 1 Q Y X R o P j w v S X R l b U x v Y 2 F 0 a W 9 u P j x T d G F i b G V F b n R y a W V z I C 8 + P C 9 J d G V t P j x J d G V t P j x J d G V t T G 9 j Y X R p b 2 4 + P E l 0 Z W 1 U e X B l P k Z v c m 1 1 b G E 8 L 0 l 0 Z W 1 U e X B l P j x J d G V t U G F 0 a D 5 T Z W N 0 a W 9 u M S 9 T d G F 0 Q 2 F u X 0 Z v b 2 R f b W F u d W Z h Y 3 R 1 c m l u Z y 9 S Z W 9 y Z G V y Z W Q l M j B D b 2 x 1 b W 5 z P C 9 J d G V t U G F 0 a D 4 8 L 0 l 0 Z W 1 M b 2 N h d G l v b j 4 8 U 3 R h Y m x l R W 5 0 c m l l c y A v P j w v S X R l b T 4 8 S X R l b T 4 8 S X R l b U x v Y 2 F 0 a W 9 u P j x J d G V t V H l w Z T 5 G b 3 J t d W x h P C 9 J d G V t V H l w Z T 4 8 S X R l b V B h d G g + U 2 V j d G l v b j E v U 3 R h d E N h b l 9 H R F A 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U 3 R h d E N h b l 9 H R F A i I C 8 + P E V u d H J 5 I F R 5 c G U 9 I k Z p b G x l Z E N v b X B s Z X R l U m V z d W x 0 V G 9 X b 3 J r c 2 h l Z X Q i I F Z h b H V l P S J s M S I g L z 4 8 R W 5 0 c n k g V H l w Z T 0 i U m V j b 3 Z l c n l U Y X J n Z X R T a G V l d C I g V m F s d W U 9 I n N M b 2 F k L U d E U C I g L z 4 8 R W 5 0 c n k g V H l w Z T 0 i U m V j b 3 Z l c n l U Y X J n Z X R D b 2 x 1 b W 4 i I F Z h b H V l P S J s M S I g L z 4 8 R W 5 0 c n k g V H l w Z T 0 i U m V j b 3 Z l c n l U Y X J n Z X R S b 3 c i I F Z h b H V l P S J s M S I g L z 4 8 R W 5 0 c n k g V H l w Z T 0 i R m l s b E x h c 3 R V c G R h d G V k I i B W Y W x 1 Z T 0 i Z D I w M j M t M D Y t M D Z U M T g 6 M T Q 6 M D g u O T M 4 O D Y 1 N l o i I C 8 + P E V u d H J 5 I F R 5 c G U 9 I k Z p b G x F c n J v c k N v d W 5 0 I i B W Y W x 1 Z T 0 i b D A i I C 8 + P E V u d H J 5 I F R 5 c G U 9 I k Z p b G x F c n J v c k N v Z G U i I F Z h b H V l P S J z V W 5 r b m 9 3 b i I g L z 4 8 R W 5 0 c n k g V H l w Z T 0 i R m l s b E N v d W 5 0 I i B W Y W x 1 Z T 0 i b D Y 2 I i A v P j x F b n R y e S B U e X B l P S J B Z G R l Z F R v R G F 0 Y U 1 v Z G V s I i B W Y W x 1 Z T 0 i b D A i I C 8 + P E V u d H J 5 I F R 5 c G U 9 I l F 1 Z X J 5 S U Q i I F Z h b H V l P S J z M j k y Z W R l Y 2 M t Z T Q 3 M S 0 0 M j Y 1 L W F j O G Y t Z j g y N z g 0 O D R k Y T Q w I i A v P j x F b n R y e S B U e X B l P S J G a W x s Q 2 9 s d W 1 u V H l w Z X M i I F Z h b H V l P S J z Q m d Z R E J R V U Z C U V V G Q l F V R k J R V U Z C U V U 9 I i A v P j x F b n R y e S B U e X B l P S J G a W x s Q 2 9 s d W 1 u T m F t Z X M i I F Z h b H V l P S J z W y Z x d W 9 0 O 0 N h d G V n b 3 J 5 J n F 1 b 3 Q 7 L C Z x d W 9 0 O 1 N l Y 3 R v c i Z x d W 9 0 O y w m c X V v d D t Z Z W F y J n F 1 b 3 Q 7 L C Z x d W 9 0 O 0 5 l d 2 Z v d W 5 k b G F u Z C B h b m Q g T G F i c m F k b 3 I m c X V v d D s s J n F 1 b 3 Q 7 U H J p b m N l I E V k d 2 F y Z C B J c 2 x h b m Q m c X V v d D s s J n F 1 b 3 Q 7 T m 9 2 Y S B T Y 2 9 0 a W E m c X V v d D s s J n F 1 b 3 Q 7 T m V 3 I E J y d W 5 z d 2 l j a y Z x d W 9 0 O y w m c X V v d D t R d W V i Z W M m c X V v d D s s J n F 1 b 3 Q 7 T 2 5 0 Y X J p b y Z x d W 9 0 O y w m c X V v d D t N Y W 5 p d G 9 i Y S Z x d W 9 0 O y w m c X V v d D t T Y X N r Y X R j a G V 3 Y W 4 m c X V v d D s s J n F 1 b 3 Q 7 Q W x i Z X J 0 Y S Z x d W 9 0 O y w m c X V v d D t C c m l 0 a X N o I E N v b H V t Y m l h J n F 1 b 3 Q 7 L C Z x d W 9 0 O 1 l 1 a 2 9 u J n F 1 b 3 Q 7 L C Z x d W 9 0 O 0 5 v c n R o d 2 V z d C B U Z X J y a X R v c m l l c y Z x d W 9 0 O y w m c X V v d D t O d W 5 h d n V 0 J n F 1 b 3 Q 7 L C Z x d W 9 0 O 0 N h b m F k Y S A o Q X Z l c m F n Z S k m c X V v d D t d 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U 3 R h d E N h b l 9 H R F A v U G l 2 b 3 R l Z C B D b 2 x 1 b W 4 u e 0 N h d G V n b 3 J 5 L D B 9 J n F 1 b 3 Q 7 L C Z x d W 9 0 O 1 N l Y 3 R p b 2 4 x L 1 N 0 Y X R D Y W 5 f R 0 R Q L 1 B p d m 9 0 Z W Q g Q 2 9 s d W 1 u L n t T Z W N 0 b 3 I s M X 0 m c X V v d D s s J n F 1 b 3 Q 7 U 2 V j d G l v b j E v U 3 R h d E N h b l 9 H R F A v U G l 2 b 3 R l Z C B D b 2 x 1 b W 4 u e 1 l l Y X I s M n 0 m c X V v d D s s J n F 1 b 3 Q 7 U 2 V j d G l v b j E v U 3 R h d E N h b l 9 H R F A v U G l 2 b 3 R l Z C B D b 2 x 1 b W 4 u e 0 5 l d 2 Z v d W 5 k b G F u Z C B h b m Q g T G F i c m F k b 3 I s M 3 0 m c X V v d D s s J n F 1 b 3 Q 7 U 2 V j d G l v b j E v U 3 R h d E N h b l 9 H R F A v U G l 2 b 3 R l Z C B D b 2 x 1 b W 4 u e 1 B y a W 5 j Z S B F Z H d h c m Q g S X N s Y W 5 k L D R 9 J n F 1 b 3 Q 7 L C Z x d W 9 0 O 1 N l Y 3 R p b 2 4 x L 1 N 0 Y X R D Y W 5 f R 0 R Q L 1 B p d m 9 0 Z W Q g Q 2 9 s d W 1 u L n t O b 3 Z h I F N j b 3 R p Y S w 1 f S Z x d W 9 0 O y w m c X V v d D t T Z W N 0 a W 9 u M S 9 T d G F 0 Q 2 F u X 0 d E U C 9 Q a X Z v d G V k I E N v b H V t b i 5 7 T m V 3 I E J y d W 5 z d 2 l j a y w 2 f S Z x d W 9 0 O y w m c X V v d D t T Z W N 0 a W 9 u M S 9 T d G F 0 Q 2 F u X 0 d E U C 9 Q a X Z v d G V k I E N v b H V t b i 5 7 U X V l Y m V j L D d 9 J n F 1 b 3 Q 7 L C Z x d W 9 0 O 1 N l Y 3 R p b 2 4 x L 1 N 0 Y X R D Y W 5 f R 0 R Q L 1 B p d m 9 0 Z W Q g Q 2 9 s d W 1 u L n t P b n R h c m l v L D h 9 J n F 1 b 3 Q 7 L C Z x d W 9 0 O 1 N l Y 3 R p b 2 4 x L 1 N 0 Y X R D Y W 5 f R 0 R Q L 1 B p d m 9 0 Z W Q g Q 2 9 s d W 1 u L n t N Y W 5 p d G 9 i Y S w 5 f S Z x d W 9 0 O y w m c X V v d D t T Z W N 0 a W 9 u M S 9 T d G F 0 Q 2 F u X 0 d E U C 9 Q a X Z v d G V k I E N v b H V t b i 5 7 U 2 F z a 2 F 0 Y 2 h l d 2 F u L D E w f S Z x d W 9 0 O y w m c X V v d D t T Z W N 0 a W 9 u M S 9 T d G F 0 Q 2 F u X 0 d E U C 9 Q a X Z v d G V k I E N v b H V t b i 5 7 Q W x i Z X J 0 Y S w x M X 0 m c X V v d D s s J n F 1 b 3 Q 7 U 2 V j d G l v b j E v U 3 R h d E N h b l 9 H R F A v U G l 2 b 3 R l Z C B D b 2 x 1 b W 4 u e 0 J y a X R p c 2 g g Q 2 9 s d W 1 i a W E s M T J 9 J n F 1 b 3 Q 7 L C Z x d W 9 0 O 1 N l Y 3 R p b 2 4 x L 1 N 0 Y X R D Y W 5 f R 0 R Q L 1 B p d m 9 0 Z W Q g Q 2 9 s d W 1 u L n t Z d W t v b i w x M 3 0 m c X V v d D s s J n F 1 b 3 Q 7 U 2 V j d G l v b j E v U 3 R h d E N h b l 9 H R F A v U G l 2 b 3 R l Z C B D b 2 x 1 b W 4 u e 0 5 v c n R o d 2 V z d C B U Z X J y a X R v c m l l c y w x N H 0 m c X V v d D s s J n F 1 b 3 Q 7 U 2 V j d G l v b j E v U 3 R h d E N h b l 9 H R F A v U G l 2 b 3 R l Z C B D b 2 x 1 b W 4 u e 0 5 1 b m F 2 d X Q s M T V 9 J n F 1 b 3 Q 7 L C Z x d W 9 0 O 1 N l Y 3 R p b 2 4 x L 1 N 0 Y X R D Y W 5 f R 0 R Q L 1 B p d m 9 0 Z W Q g Q 2 9 s d W 1 u L n t D Y W 5 h Z G E g K E F 2 Z X J h Z 2 U p L D E 2 f S Z x d W 9 0 O 1 0 s J n F 1 b 3 Q 7 Q 2 9 s d W 1 u Q 2 9 1 b n Q m c X V v d D s 6 M T c s J n F 1 b 3 Q 7 S 2 V 5 Q 2 9 s d W 1 u T m F t Z X M m c X V v d D s 6 W 1 0 s J n F 1 b 3 Q 7 Q 2 9 s d W 1 u S W R l b n R p d G l l c y Z x d W 9 0 O z p b J n F 1 b 3 Q 7 U 2 V j d G l v b j E v U 3 R h d E N h b l 9 H R F A v U G l 2 b 3 R l Z C B D b 2 x 1 b W 4 u e 0 N h d G V n b 3 J 5 L D B 9 J n F 1 b 3 Q 7 L C Z x d W 9 0 O 1 N l Y 3 R p b 2 4 x L 1 N 0 Y X R D Y W 5 f R 0 R Q L 1 B p d m 9 0 Z W Q g Q 2 9 s d W 1 u L n t T Z W N 0 b 3 I s M X 0 m c X V v d D s s J n F 1 b 3 Q 7 U 2 V j d G l v b j E v U 3 R h d E N h b l 9 H R F A v U G l 2 b 3 R l Z C B D b 2 x 1 b W 4 u e 1 l l Y X I s M n 0 m c X V v d D s s J n F 1 b 3 Q 7 U 2 V j d G l v b j E v U 3 R h d E N h b l 9 H R F A v U G l 2 b 3 R l Z C B D b 2 x 1 b W 4 u e 0 5 l d 2 Z v d W 5 k b G F u Z C B h b m Q g T G F i c m F k b 3 I s M 3 0 m c X V v d D s s J n F 1 b 3 Q 7 U 2 V j d G l v b j E v U 3 R h d E N h b l 9 H R F A v U G l 2 b 3 R l Z C B D b 2 x 1 b W 4 u e 1 B y a W 5 j Z S B F Z H d h c m Q g S X N s Y W 5 k L D R 9 J n F 1 b 3 Q 7 L C Z x d W 9 0 O 1 N l Y 3 R p b 2 4 x L 1 N 0 Y X R D Y W 5 f R 0 R Q L 1 B p d m 9 0 Z W Q g Q 2 9 s d W 1 u L n t O b 3 Z h I F N j b 3 R p Y S w 1 f S Z x d W 9 0 O y w m c X V v d D t T Z W N 0 a W 9 u M S 9 T d G F 0 Q 2 F u X 0 d E U C 9 Q a X Z v d G V k I E N v b H V t b i 5 7 T m V 3 I E J y d W 5 z d 2 l j a y w 2 f S Z x d W 9 0 O y w m c X V v d D t T Z W N 0 a W 9 u M S 9 T d G F 0 Q 2 F u X 0 d E U C 9 Q a X Z v d G V k I E N v b H V t b i 5 7 U X V l Y m V j L D d 9 J n F 1 b 3 Q 7 L C Z x d W 9 0 O 1 N l Y 3 R p b 2 4 x L 1 N 0 Y X R D Y W 5 f R 0 R Q L 1 B p d m 9 0 Z W Q g Q 2 9 s d W 1 u L n t P b n R h c m l v L D h 9 J n F 1 b 3 Q 7 L C Z x d W 9 0 O 1 N l Y 3 R p b 2 4 x L 1 N 0 Y X R D Y W 5 f R 0 R Q L 1 B p d m 9 0 Z W Q g Q 2 9 s d W 1 u L n t N Y W 5 p d G 9 i Y S w 5 f S Z x d W 9 0 O y w m c X V v d D t T Z W N 0 a W 9 u M S 9 T d G F 0 Q 2 F u X 0 d E U C 9 Q a X Z v d G V k I E N v b H V t b i 5 7 U 2 F z a 2 F 0 Y 2 h l d 2 F u L D E w f S Z x d W 9 0 O y w m c X V v d D t T Z W N 0 a W 9 u M S 9 T d G F 0 Q 2 F u X 0 d E U C 9 Q a X Z v d G V k I E N v b H V t b i 5 7 Q W x i Z X J 0 Y S w x M X 0 m c X V v d D s s J n F 1 b 3 Q 7 U 2 V j d G l v b j E v U 3 R h d E N h b l 9 H R F A v U G l 2 b 3 R l Z C B D b 2 x 1 b W 4 u e 0 J y a X R p c 2 g g Q 2 9 s d W 1 i a W E s M T J 9 J n F 1 b 3 Q 7 L C Z x d W 9 0 O 1 N l Y 3 R p b 2 4 x L 1 N 0 Y X R D Y W 5 f R 0 R Q L 1 B p d m 9 0 Z W Q g Q 2 9 s d W 1 u L n t Z d W t v b i w x M 3 0 m c X V v d D s s J n F 1 b 3 Q 7 U 2 V j d G l v b j E v U 3 R h d E N h b l 9 H R F A v U G l 2 b 3 R l Z C B D b 2 x 1 b W 4 u e 0 5 v c n R o d 2 V z d C B U Z X J y a X R v c m l l c y w x N H 0 m c X V v d D s s J n F 1 b 3 Q 7 U 2 V j d G l v b j E v U 3 R h d E N h b l 9 H R F A v U G l 2 b 3 R l Z C B D b 2 x 1 b W 4 u e 0 5 1 b m F 2 d X Q s M T V 9 J n F 1 b 3 Q 7 L C Z x d W 9 0 O 1 N l Y 3 R p b 2 4 x L 1 N 0 Y X R D Y W 5 f R 0 R Q L 1 B p d m 9 0 Z W Q g Q 2 9 s d W 1 u L n t D Y W 5 h Z G E g K E F 2 Z X J h Z 2 U p L D E 2 f S Z x d W 9 0 O 1 0 s J n F 1 b 3 Q 7 U m V s Y X R p b 2 5 z a G l w S W 5 m b y Z x d W 9 0 O z p b X X 0 i I C 8 + P C 9 T d G F i b G V F b n R y a W V z P j w v S X R l b T 4 8 S X R l b T 4 8 S X R l b U x v Y 2 F 0 a W 9 u P j x J d G V t V H l w Z T 5 G b 3 J t d W x h P C 9 J d G V t V H l w Z T 4 8 S X R l b V B h d G g + U 2 V j d G l v b j E v U 3 R h d E N h b l 9 H R F A v U 2 9 1 c m N l P C 9 J d G V t U G F 0 a D 4 8 L 0 l 0 Z W 1 M b 2 N h d G l v b j 4 8 U 3 R h Y m x l R W 5 0 c m l l c y A v P j w v S X R l b T 4 8 S X R l b T 4 8 S X R l b U x v Y 2 F 0 a W 9 u P j x J d G V t V H l w Z T 5 G b 3 J t d W x h P C 9 J d G V t V H l w Z T 4 8 S X R l b V B h d G g + U 2 V j d G l v b j E v U 3 R h d E N h b l 9 H R F A v U H J v b W 9 0 Z W Q l M j B I Z W F k Z X J z P C 9 J d G V t U G F 0 a D 4 8 L 0 l 0 Z W 1 M b 2 N h d G l v b j 4 8 U 3 R h Y m x l R W 5 0 c m l l c y A v P j w v S X R l b T 4 8 S X R l b T 4 8 S X R l b U x v Y 2 F 0 a W 9 u P j x J d G V t V H l w Z T 5 G b 3 J t d W x h P C 9 J d G V t V H l w Z T 4 8 S X R l b V B h d G g + U 2 V j d G l v b j E v U 3 R h d E N h b l 9 H R F A v Q 2 h h b m d l Z C U y M F R 5 c G U 8 L 0 l 0 Z W 1 Q Y X R o P j w v S X R l b U x v Y 2 F 0 a W 9 u P j x T d G F i b G V F b n R y a W V z I C 8 + P C 9 J d G V t P j x J d G V t P j x J d G V t T G 9 j Y X R p b 2 4 + P E l 0 Z W 1 U e X B l P k Z v c m 1 1 b G E 8 L 0 l 0 Z W 1 U e X B l P j x J d G V t U G F 0 a D 5 T Z W N 0 a W 9 u M S 9 T d G F 0 Q 2 F u X 0 d E U C 9 Q a X Z v d G V k J T I w Q 2 9 s d W 1 u P C 9 J d G V t U G F 0 a D 4 8 L 0 l 0 Z W 1 M b 2 N h d G l v b j 4 8 U 3 R h Y m x l R W 5 0 c m l l c y A v P j w v S X R l b T 4 8 L 0 l 0 Z W 1 z P j w v T G 9 j Y W x Q Y W N r Y W d l T W V 0 Y W R h d G F G a W x l P h Y A A A B Q S w U G A A A A A A A A A A A A A A A A A A A A A A A A 2 g A A A A E A A A D Q j J 3 f A R X R E Y x 6 A M B P w p f r A Q A A A J q + 9 y S M G l 9 D t F I 1 A Z Z K r 0 w A A A A A A g A A A A A A A 2 Y A A M A A A A A Q A A A A D L u M D X G 7 A u c l l c m o Q V I c 3 A A A A A A E g A A A o A A A A B A A A A A 2 J o j 5 3 7 g o U + I S h F V v L X 4 T U A A A A F 6 G g s d H 6 N h t m Q R f d 8 U a t c g r M U Y / h f W O c t M L H K 7 g b J 6 r Q H O i U Q o a z W f v 1 Q z p i D 1 u T 6 p T 4 a i G E L T d 2 i 2 v 0 k P o d U U / e j V 7 9 Q y L n 9 C 7 K L W l b 4 + i F A A A A A T U 2 X Q U G d I M Z j s j M h k 9 / E U h / / e y < / 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80825334960894CA9742FB461746EEF" ma:contentTypeVersion="2" ma:contentTypeDescription="Create a new document." ma:contentTypeScope="" ma:versionID="93511214a5ef21efb3010492f8d9ab6f">
  <xsd:schema xmlns:xsd="http://www.w3.org/2001/XMLSchema" xmlns:xs="http://www.w3.org/2001/XMLSchema" xmlns:p="http://schemas.microsoft.com/office/2006/metadata/properties" xmlns:ns1="http://schemas.microsoft.com/sharepoint/v3" targetNamespace="http://schemas.microsoft.com/office/2006/metadata/properties" ma:root="true" ma:fieldsID="26760feacfdf618307039199862e208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3C1697-A351-4162-9A78-B53BAF44BB6F}">
  <ds:schemaRefs>
    <ds:schemaRef ds:uri="http://schemas.microsoft.com/DataMashup"/>
  </ds:schemaRefs>
</ds:datastoreItem>
</file>

<file path=customXml/itemProps2.xml><?xml version="1.0" encoding="utf-8"?>
<ds:datastoreItem xmlns:ds="http://schemas.openxmlformats.org/officeDocument/2006/customXml" ds:itemID="{609C5661-7278-454E-A743-B9D6CF38D20E}"/>
</file>

<file path=customXml/itemProps3.xml><?xml version="1.0" encoding="utf-8"?>
<ds:datastoreItem xmlns:ds="http://schemas.openxmlformats.org/officeDocument/2006/customXml" ds:itemID="{FF7BDC31-B688-4865-93D1-B9CE58B40092}"/>
</file>

<file path=customXml/itemProps4.xml><?xml version="1.0" encoding="utf-8"?>
<ds:datastoreItem xmlns:ds="http://schemas.openxmlformats.org/officeDocument/2006/customXml" ds:itemID="{E32D6699-503E-4D97-8E18-EBCF61E871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Dashboard</vt:lpstr>
      <vt:lpstr>Notes</vt:lpstr>
      <vt:lpstr>pivot-agrifood trade</vt:lpstr>
      <vt:lpstr>pivot-food manufacturing</vt:lpstr>
      <vt:lpstr>pivot-gdp</vt:lpstr>
      <vt:lpstr>pivot-employment</vt:lpstr>
      <vt:lpstr>pivot-FCR</vt:lpstr>
      <vt:lpstr>Data - Food Manufacturing</vt:lpstr>
      <vt:lpstr>Data-FCR</vt:lpstr>
      <vt:lpstr>Data-GDP</vt:lpstr>
      <vt:lpstr>Data-Employment</vt:lpstr>
      <vt:lpstr>Data-Agrifood Trade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Chi, Selina (ARD)</dc:creator>
  <cp:lastModifiedBy>Svetlana Frenkel</cp:lastModifiedBy>
  <dcterms:created xsi:type="dcterms:W3CDTF">2021-07-19T20:36:49Z</dcterms:created>
  <dcterms:modified xsi:type="dcterms:W3CDTF">2023-06-08T19:40:59Z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0x010100480825334960894CA9742FB461746EEF</vt:lpwstr>
  </property>
</Properties>
</file>